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X:\Miller\Asphalt Pavement\447\Spreadsheets\1st QTR 2023\"/>
    </mc:Choice>
  </mc:AlternateContent>
  <xr:revisionPtr revIDLastSave="0" documentId="8_{B16D48CD-E0F9-43D7-B0B7-3806C0ADB8C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Joint Cores-LAB" sheetId="2" r:id="rId1"/>
    <sheet name="PF Calculation" sheetId="1" r:id="rId2"/>
  </sheets>
  <definedNames>
    <definedName name="_xlnm.Print_Area" localSheetId="1">'PF Calculation'!$A$1:$J$76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9" i="2" l="1"/>
  <c r="N129" i="2" s="1"/>
  <c r="H129" i="2"/>
  <c r="M128" i="2"/>
  <c r="N128" i="2" s="1"/>
  <c r="H128" i="2"/>
  <c r="N127" i="2"/>
  <c r="M127" i="2"/>
  <c r="H127" i="2"/>
  <c r="N126" i="2"/>
  <c r="M126" i="2"/>
  <c r="H126" i="2"/>
  <c r="N125" i="2"/>
  <c r="D73" i="1" s="1"/>
  <c r="M125" i="2"/>
  <c r="H125" i="2"/>
  <c r="N124" i="2"/>
  <c r="M124" i="2"/>
  <c r="H124" i="2"/>
  <c r="M123" i="2"/>
  <c r="N123" i="2" s="1"/>
  <c r="H123" i="2"/>
  <c r="M122" i="2"/>
  <c r="N122" i="2" s="1"/>
  <c r="H122" i="2"/>
  <c r="M121" i="2"/>
  <c r="N121" i="2" s="1"/>
  <c r="H121" i="2"/>
  <c r="M120" i="2"/>
  <c r="N120" i="2" s="1"/>
  <c r="H120" i="2"/>
  <c r="N119" i="2"/>
  <c r="M119" i="2"/>
  <c r="H119" i="2"/>
  <c r="N118" i="2"/>
  <c r="M118" i="2"/>
  <c r="H118" i="2"/>
  <c r="N117" i="2"/>
  <c r="M117" i="2"/>
  <c r="H117" i="2"/>
  <c r="N116" i="2"/>
  <c r="M116" i="2"/>
  <c r="H116" i="2"/>
  <c r="M115" i="2"/>
  <c r="N115" i="2" s="1"/>
  <c r="H115" i="2"/>
  <c r="M114" i="2"/>
  <c r="N114" i="2" s="1"/>
  <c r="H114" i="2"/>
  <c r="M113" i="2"/>
  <c r="N113" i="2" s="1"/>
  <c r="D30" i="1" s="1"/>
  <c r="H113" i="2"/>
  <c r="M112" i="2"/>
  <c r="N112" i="2" s="1"/>
  <c r="D29" i="1" s="1"/>
  <c r="H112" i="2"/>
  <c r="N111" i="2"/>
  <c r="M111" i="2"/>
  <c r="H111" i="2"/>
  <c r="N110" i="2"/>
  <c r="M110" i="2"/>
  <c r="H110" i="2"/>
  <c r="N109" i="2"/>
  <c r="M109" i="2"/>
  <c r="H109" i="2"/>
  <c r="N108" i="2"/>
  <c r="M108" i="2"/>
  <c r="H108" i="2"/>
  <c r="M107" i="2"/>
  <c r="N107" i="2" s="1"/>
  <c r="H107" i="2"/>
  <c r="M106" i="2"/>
  <c r="H106" i="2"/>
  <c r="M105" i="2"/>
  <c r="N105" i="2" s="1"/>
  <c r="D22" i="1" s="1"/>
  <c r="H105" i="2"/>
  <c r="M104" i="2"/>
  <c r="N104" i="2" s="1"/>
  <c r="H104" i="2"/>
  <c r="N103" i="2"/>
  <c r="M103" i="2"/>
  <c r="H103" i="2"/>
  <c r="N102" i="2"/>
  <c r="M102" i="2"/>
  <c r="H102" i="2"/>
  <c r="N101" i="2"/>
  <c r="M101" i="2"/>
  <c r="H101" i="2"/>
  <c r="N100" i="2"/>
  <c r="M100" i="2"/>
  <c r="H100" i="2"/>
  <c r="M99" i="2"/>
  <c r="N99" i="2" s="1"/>
  <c r="D16" i="1" s="1"/>
  <c r="H99" i="2"/>
  <c r="M98" i="2"/>
  <c r="N98" i="2" s="1"/>
  <c r="H98" i="2"/>
  <c r="M97" i="2"/>
  <c r="N97" i="2" s="1"/>
  <c r="H97" i="2"/>
  <c r="M96" i="2"/>
  <c r="N96" i="2" s="1"/>
  <c r="H96" i="2"/>
  <c r="N95" i="2"/>
  <c r="M95" i="2"/>
  <c r="H95" i="2"/>
  <c r="N94" i="2"/>
  <c r="M94" i="2"/>
  <c r="H94" i="2"/>
  <c r="N93" i="2"/>
  <c r="M93" i="2"/>
  <c r="H93" i="2"/>
  <c r="N92" i="2"/>
  <c r="M92" i="2"/>
  <c r="H92" i="2"/>
  <c r="M91" i="2"/>
  <c r="N91" i="2" s="1"/>
  <c r="H91" i="2"/>
  <c r="M90" i="2"/>
  <c r="N90" i="2" s="1"/>
  <c r="H90" i="2"/>
  <c r="M89" i="2"/>
  <c r="N89" i="2" s="1"/>
  <c r="H89" i="2"/>
  <c r="M88" i="2"/>
  <c r="N88" i="2" s="1"/>
  <c r="H88" i="2"/>
  <c r="N87" i="2"/>
  <c r="M87" i="2"/>
  <c r="H87" i="2"/>
  <c r="N86" i="2"/>
  <c r="M86" i="2"/>
  <c r="H86" i="2"/>
  <c r="N85" i="2"/>
  <c r="M85" i="2"/>
  <c r="H85" i="2"/>
  <c r="N84" i="2"/>
  <c r="M84" i="2"/>
  <c r="H84" i="2"/>
  <c r="M83" i="2"/>
  <c r="N83" i="2" s="1"/>
  <c r="H83" i="2"/>
  <c r="M82" i="2"/>
  <c r="N82" i="2" s="1"/>
  <c r="H82" i="2"/>
  <c r="M81" i="2"/>
  <c r="N81" i="2" s="1"/>
  <c r="H81" i="2"/>
  <c r="M80" i="2"/>
  <c r="N80" i="2" s="1"/>
  <c r="H80" i="2"/>
  <c r="N79" i="2"/>
  <c r="M79" i="2"/>
  <c r="H79" i="2"/>
  <c r="N78" i="2"/>
  <c r="M78" i="2"/>
  <c r="H78" i="2"/>
  <c r="N77" i="2"/>
  <c r="M77" i="2"/>
  <c r="H77" i="2"/>
  <c r="N76" i="2"/>
  <c r="M76" i="2"/>
  <c r="H76" i="2"/>
  <c r="M75" i="2"/>
  <c r="N75" i="2" s="1"/>
  <c r="H75" i="2"/>
  <c r="M74" i="2"/>
  <c r="N74" i="2" s="1"/>
  <c r="H74" i="2"/>
  <c r="M73" i="2"/>
  <c r="N73" i="2" s="1"/>
  <c r="H73" i="2"/>
  <c r="M72" i="2"/>
  <c r="N72" i="2" s="1"/>
  <c r="H72" i="2"/>
  <c r="N71" i="2"/>
  <c r="M71" i="2"/>
  <c r="H71" i="2"/>
  <c r="N70" i="2"/>
  <c r="M70" i="2"/>
  <c r="H70" i="2"/>
  <c r="N69" i="2"/>
  <c r="M69" i="2"/>
  <c r="H69" i="2"/>
  <c r="N68" i="2"/>
  <c r="M68" i="2"/>
  <c r="H68" i="2"/>
  <c r="M67" i="2"/>
  <c r="N67" i="2" s="1"/>
  <c r="H67" i="2"/>
  <c r="M66" i="2"/>
  <c r="N66" i="2" s="1"/>
  <c r="H66" i="2"/>
  <c r="M65" i="2"/>
  <c r="N65" i="2" s="1"/>
  <c r="B73" i="1" s="1"/>
  <c r="H65" i="2"/>
  <c r="M64" i="2"/>
  <c r="N64" i="2" s="1"/>
  <c r="B72" i="1" s="1"/>
  <c r="H64" i="2"/>
  <c r="N63" i="2"/>
  <c r="B71" i="1" s="1"/>
  <c r="M63" i="2"/>
  <c r="H63" i="2"/>
  <c r="N62" i="2"/>
  <c r="M62" i="2"/>
  <c r="H62" i="2"/>
  <c r="N61" i="2"/>
  <c r="B69" i="1" s="1"/>
  <c r="M61" i="2"/>
  <c r="H61" i="2"/>
  <c r="N60" i="2"/>
  <c r="B68" i="1" s="1"/>
  <c r="M60" i="2"/>
  <c r="H60" i="2"/>
  <c r="M59" i="2"/>
  <c r="N59" i="2" s="1"/>
  <c r="B67" i="1" s="1"/>
  <c r="H59" i="2"/>
  <c r="M58" i="2"/>
  <c r="N58" i="2" s="1"/>
  <c r="B66" i="1" s="1"/>
  <c r="H58" i="2"/>
  <c r="M57" i="2"/>
  <c r="N57" i="2" s="1"/>
  <c r="B65" i="1" s="1"/>
  <c r="H57" i="2"/>
  <c r="M56" i="2"/>
  <c r="N56" i="2" s="1"/>
  <c r="B64" i="1" s="1"/>
  <c r="H56" i="2"/>
  <c r="N55" i="2"/>
  <c r="B63" i="1" s="1"/>
  <c r="M55" i="2"/>
  <c r="H55" i="2"/>
  <c r="N54" i="2"/>
  <c r="M54" i="2"/>
  <c r="H54" i="2"/>
  <c r="N53" i="2"/>
  <c r="B61" i="1" s="1"/>
  <c r="M53" i="2"/>
  <c r="H53" i="2"/>
  <c r="N52" i="2"/>
  <c r="B60" i="1" s="1"/>
  <c r="M52" i="2"/>
  <c r="H52" i="2"/>
  <c r="M51" i="2"/>
  <c r="N51" i="2" s="1"/>
  <c r="B59" i="1" s="1"/>
  <c r="H51" i="2"/>
  <c r="M50" i="2"/>
  <c r="N50" i="2" s="1"/>
  <c r="B58" i="1" s="1"/>
  <c r="H50" i="2"/>
  <c r="M49" i="2"/>
  <c r="N49" i="2" s="1"/>
  <c r="B57" i="1" s="1"/>
  <c r="H49" i="2"/>
  <c r="M48" i="2"/>
  <c r="N48" i="2" s="1"/>
  <c r="B56" i="1" s="1"/>
  <c r="H48" i="2"/>
  <c r="N47" i="2"/>
  <c r="B55" i="1" s="1"/>
  <c r="M47" i="2"/>
  <c r="H47" i="2"/>
  <c r="N46" i="2"/>
  <c r="M46" i="2"/>
  <c r="H46" i="2"/>
  <c r="N45" i="2"/>
  <c r="B53" i="1" s="1"/>
  <c r="M45" i="2"/>
  <c r="H45" i="2"/>
  <c r="N44" i="2"/>
  <c r="B52" i="1" s="1"/>
  <c r="M44" i="2"/>
  <c r="H44" i="2"/>
  <c r="M43" i="2"/>
  <c r="N43" i="2" s="1"/>
  <c r="B51" i="1" s="1"/>
  <c r="H43" i="2"/>
  <c r="M42" i="2"/>
  <c r="N42" i="2" s="1"/>
  <c r="B50" i="1" s="1"/>
  <c r="H42" i="2"/>
  <c r="M41" i="2"/>
  <c r="N41" i="2" s="1"/>
  <c r="B49" i="1" s="1"/>
  <c r="H41" i="2"/>
  <c r="M40" i="2"/>
  <c r="N40" i="2" s="1"/>
  <c r="B48" i="1" s="1"/>
  <c r="H40" i="2"/>
  <c r="N39" i="2"/>
  <c r="B47" i="1" s="1"/>
  <c r="M39" i="2"/>
  <c r="H39" i="2"/>
  <c r="N38" i="2"/>
  <c r="M38" i="2"/>
  <c r="H38" i="2"/>
  <c r="N37" i="2"/>
  <c r="B45" i="1" s="1"/>
  <c r="M37" i="2"/>
  <c r="H37" i="2"/>
  <c r="N36" i="2"/>
  <c r="B44" i="1" s="1"/>
  <c r="M36" i="2"/>
  <c r="H36" i="2"/>
  <c r="M35" i="2"/>
  <c r="N35" i="2" s="1"/>
  <c r="B43" i="1" s="1"/>
  <c r="H35" i="2"/>
  <c r="M34" i="2"/>
  <c r="N34" i="2" s="1"/>
  <c r="B42" i="1" s="1"/>
  <c r="H34" i="2"/>
  <c r="M33" i="2"/>
  <c r="N33" i="2" s="1"/>
  <c r="B41" i="1" s="1"/>
  <c r="H33" i="2"/>
  <c r="M32" i="2"/>
  <c r="N32" i="2" s="1"/>
  <c r="B40" i="1" s="1"/>
  <c r="H32" i="2"/>
  <c r="B70" i="1"/>
  <c r="B62" i="1"/>
  <c r="B54" i="1"/>
  <c r="B46" i="1"/>
  <c r="M31" i="2"/>
  <c r="N31" i="2" s="1"/>
  <c r="B39" i="1" s="1"/>
  <c r="M30" i="2"/>
  <c r="N30" i="2" s="1"/>
  <c r="B38" i="1" s="1"/>
  <c r="M29" i="2"/>
  <c r="M28" i="2"/>
  <c r="N28" i="2" s="1"/>
  <c r="B36" i="1" s="1"/>
  <c r="M27" i="2"/>
  <c r="N27" i="2" s="1"/>
  <c r="B35" i="1" s="1"/>
  <c r="M26" i="2"/>
  <c r="M25" i="2"/>
  <c r="N25" i="2" s="1"/>
  <c r="M24" i="2"/>
  <c r="N24" i="2" s="1"/>
  <c r="M23" i="2"/>
  <c r="N23" i="2" s="1"/>
  <c r="M22" i="2"/>
  <c r="N22" i="2" s="1"/>
  <c r="M21" i="2"/>
  <c r="M20" i="2"/>
  <c r="N20" i="2" s="1"/>
  <c r="M19" i="2"/>
  <c r="N19" i="2" s="1"/>
  <c r="M18" i="2"/>
  <c r="N18" i="2" s="1"/>
  <c r="B26" i="1" s="1"/>
  <c r="M17" i="2"/>
  <c r="N17" i="2" s="1"/>
  <c r="M16" i="2"/>
  <c r="M15" i="2"/>
  <c r="N15" i="2" s="1"/>
  <c r="B23" i="1" s="1"/>
  <c r="M14" i="2"/>
  <c r="N14" i="2" s="1"/>
  <c r="M13" i="2"/>
  <c r="M12" i="2"/>
  <c r="N12" i="2" s="1"/>
  <c r="M11" i="2"/>
  <c r="M10" i="2"/>
  <c r="M9" i="2"/>
  <c r="M8" i="2"/>
  <c r="M7" i="2"/>
  <c r="M6" i="2"/>
  <c r="M5" i="2"/>
  <c r="M4" i="2"/>
  <c r="M3" i="2"/>
  <c r="M2" i="2"/>
  <c r="D28" i="1"/>
  <c r="D18" i="1"/>
  <c r="N29" i="2"/>
  <c r="B37" i="1" s="1"/>
  <c r="N26" i="2"/>
  <c r="N21" i="2"/>
  <c r="N16" i="2"/>
  <c r="B24" i="1" s="1"/>
  <c r="N13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N10" i="2" s="1"/>
  <c r="H9" i="2"/>
  <c r="H8" i="2"/>
  <c r="H7" i="2"/>
  <c r="H6" i="2"/>
  <c r="H5" i="2"/>
  <c r="H4" i="2"/>
  <c r="H2" i="2"/>
  <c r="H3" i="2"/>
  <c r="N106" i="2" l="1"/>
  <c r="D23" i="1" s="1"/>
  <c r="N9" i="2"/>
  <c r="B17" i="1" s="1"/>
  <c r="N11" i="2"/>
  <c r="D19" i="1"/>
  <c r="D27" i="1"/>
  <c r="D11" i="1"/>
  <c r="B33" i="1"/>
  <c r="B21" i="1"/>
  <c r="B28" i="1"/>
  <c r="D10" i="1"/>
  <c r="B32" i="1"/>
  <c r="B20" i="1"/>
  <c r="N5" i="2"/>
  <c r="B13" i="1" s="1"/>
  <c r="N8" i="2"/>
  <c r="B16" i="1" s="1"/>
  <c r="N4" i="2"/>
  <c r="N2" i="2"/>
  <c r="N3" i="2"/>
  <c r="N7" i="2"/>
  <c r="B15" i="1" s="1"/>
  <c r="N6" i="2"/>
  <c r="B14" i="1" s="1"/>
  <c r="D21" i="1"/>
  <c r="B18" i="1"/>
  <c r="B25" i="1"/>
  <c r="D34" i="1"/>
  <c r="D25" i="1"/>
  <c r="D33" i="1"/>
  <c r="B22" i="1"/>
  <c r="B27" i="1"/>
  <c r="D13" i="1"/>
  <c r="D17" i="1"/>
  <c r="B19" i="1"/>
  <c r="D26" i="1"/>
  <c r="B30" i="1"/>
  <c r="D15" i="1"/>
  <c r="D20" i="1"/>
  <c r="D24" i="1"/>
  <c r="D31" i="1"/>
  <c r="B31" i="1"/>
  <c r="D14" i="1"/>
  <c r="D32" i="1"/>
  <c r="D12" i="1"/>
  <c r="B34" i="1"/>
  <c r="B29" i="1"/>
  <c r="F12" i="1" l="1"/>
  <c r="R67" i="1"/>
  <c r="N130" i="2"/>
  <c r="F10" i="1" l="1"/>
  <c r="E18" i="1" s="1"/>
  <c r="F11" i="1"/>
  <c r="F13" i="1" s="1"/>
  <c r="S63" i="1" s="1"/>
  <c r="O159" i="1" l="1"/>
  <c r="N102" i="1"/>
  <c r="N152" i="1"/>
  <c r="O219" i="1"/>
  <c r="N91" i="1"/>
  <c r="O226" i="1"/>
  <c r="N98" i="1"/>
  <c r="O169" i="1"/>
  <c r="N128" i="1"/>
  <c r="O199" i="1"/>
  <c r="N135" i="1"/>
  <c r="N71" i="1"/>
  <c r="O206" i="1"/>
  <c r="N142" i="1"/>
  <c r="N78" i="1"/>
  <c r="O213" i="1"/>
  <c r="N149" i="1"/>
  <c r="N85" i="1"/>
  <c r="O216" i="1"/>
  <c r="N108" i="1"/>
  <c r="N155" i="1"/>
  <c r="O162" i="1"/>
  <c r="O233" i="1"/>
  <c r="N105" i="1"/>
  <c r="O220" i="1"/>
  <c r="O195" i="1"/>
  <c r="N131" i="1"/>
  <c r="N67" i="1"/>
  <c r="O202" i="1"/>
  <c r="N138" i="1"/>
  <c r="N74" i="1"/>
  <c r="O209" i="1"/>
  <c r="N145" i="1"/>
  <c r="N81" i="1"/>
  <c r="O192" i="1"/>
  <c r="N92" i="1"/>
  <c r="O230" i="1"/>
  <c r="O173" i="1"/>
  <c r="O191" i="1"/>
  <c r="O198" i="1"/>
  <c r="O205" i="1"/>
  <c r="N77" i="1"/>
  <c r="O251" i="1"/>
  <c r="O187" i="1"/>
  <c r="N123" i="1"/>
  <c r="N59" i="1"/>
  <c r="O194" i="1"/>
  <c r="N130" i="1"/>
  <c r="N66" i="1"/>
  <c r="O201" i="1"/>
  <c r="N137" i="1"/>
  <c r="O256" i="1"/>
  <c r="O184" i="1"/>
  <c r="N57" i="1"/>
  <c r="O223" i="1"/>
  <c r="O166" i="1"/>
  <c r="N109" i="1"/>
  <c r="N63" i="1"/>
  <c r="N70" i="1"/>
  <c r="N88" i="1"/>
  <c r="O231" i="1"/>
  <c r="O167" i="1"/>
  <c r="N103" i="1"/>
  <c r="O238" i="1"/>
  <c r="O174" i="1"/>
  <c r="N110" i="1"/>
  <c r="O245" i="1"/>
  <c r="O181" i="1"/>
  <c r="N117" i="1"/>
  <c r="O252" i="1"/>
  <c r="O160" i="1"/>
  <c r="N96" i="1"/>
  <c r="N95" i="1"/>
  <c r="O224" i="1"/>
  <c r="N127" i="1"/>
  <c r="N134" i="1"/>
  <c r="N141" i="1"/>
  <c r="O188" i="1"/>
  <c r="O227" i="1"/>
  <c r="O163" i="1"/>
  <c r="N99" i="1"/>
  <c r="O234" i="1"/>
  <c r="O170" i="1"/>
  <c r="N106" i="1"/>
  <c r="O241" i="1"/>
  <c r="O177" i="1"/>
  <c r="N113" i="1"/>
  <c r="O248" i="1"/>
  <c r="O156" i="1"/>
  <c r="N64" i="1"/>
  <c r="O237" i="1"/>
  <c r="N73" i="1"/>
  <c r="O244" i="1"/>
  <c r="O212" i="1"/>
  <c r="O180" i="1"/>
  <c r="N148" i="1"/>
  <c r="N76" i="1"/>
  <c r="N116" i="1"/>
  <c r="N124" i="1"/>
  <c r="O247" i="1"/>
  <c r="O215" i="1"/>
  <c r="O183" i="1"/>
  <c r="N151" i="1"/>
  <c r="N119" i="1"/>
  <c r="N87" i="1"/>
  <c r="O254" i="1"/>
  <c r="O222" i="1"/>
  <c r="O190" i="1"/>
  <c r="O158" i="1"/>
  <c r="N126" i="1"/>
  <c r="N94" i="1"/>
  <c r="N62" i="1"/>
  <c r="O229" i="1"/>
  <c r="O197" i="1"/>
  <c r="O165" i="1"/>
  <c r="N133" i="1"/>
  <c r="N101" i="1"/>
  <c r="N69" i="1"/>
  <c r="O240" i="1"/>
  <c r="O208" i="1"/>
  <c r="O176" i="1"/>
  <c r="N144" i="1"/>
  <c r="N60" i="1"/>
  <c r="N100" i="1"/>
  <c r="O243" i="1"/>
  <c r="O179" i="1"/>
  <c r="N115" i="1"/>
  <c r="O250" i="1"/>
  <c r="O186" i="1"/>
  <c r="N122" i="1"/>
  <c r="N90" i="1"/>
  <c r="O225" i="1"/>
  <c r="O161" i="1"/>
  <c r="N97" i="1"/>
  <c r="N65" i="1"/>
  <c r="O204" i="1"/>
  <c r="O172" i="1"/>
  <c r="N140" i="1"/>
  <c r="O255" i="1"/>
  <c r="N84" i="1"/>
  <c r="O239" i="1"/>
  <c r="O207" i="1"/>
  <c r="O175" i="1"/>
  <c r="N143" i="1"/>
  <c r="N111" i="1"/>
  <c r="N79" i="1"/>
  <c r="O246" i="1"/>
  <c r="O214" i="1"/>
  <c r="O182" i="1"/>
  <c r="N150" i="1"/>
  <c r="N118" i="1"/>
  <c r="N86" i="1"/>
  <c r="O253" i="1"/>
  <c r="O221" i="1"/>
  <c r="O189" i="1"/>
  <c r="O157" i="1"/>
  <c r="N125" i="1"/>
  <c r="N93" i="1"/>
  <c r="N61" i="1"/>
  <c r="O232" i="1"/>
  <c r="O200" i="1"/>
  <c r="O168" i="1"/>
  <c r="N136" i="1"/>
  <c r="N120" i="1"/>
  <c r="N68" i="1"/>
  <c r="O211" i="1"/>
  <c r="N147" i="1"/>
  <c r="N83" i="1"/>
  <c r="O218" i="1"/>
  <c r="N154" i="1"/>
  <c r="N56" i="1"/>
  <c r="O193" i="1"/>
  <c r="N129" i="1"/>
  <c r="O236" i="1"/>
  <c r="O235" i="1"/>
  <c r="O203" i="1"/>
  <c r="O171" i="1"/>
  <c r="N139" i="1"/>
  <c r="N107" i="1"/>
  <c r="N75" i="1"/>
  <c r="O242" i="1"/>
  <c r="O210" i="1"/>
  <c r="O178" i="1"/>
  <c r="N146" i="1"/>
  <c r="N114" i="1"/>
  <c r="N82" i="1"/>
  <c r="O249" i="1"/>
  <c r="O217" i="1"/>
  <c r="O185" i="1"/>
  <c r="N153" i="1"/>
  <c r="N121" i="1"/>
  <c r="N89" i="1"/>
  <c r="N58" i="1"/>
  <c r="O228" i="1"/>
  <c r="O196" i="1"/>
  <c r="O164" i="1"/>
  <c r="N132" i="1"/>
  <c r="N104" i="1"/>
  <c r="N112" i="1"/>
  <c r="N72" i="1"/>
  <c r="N80" i="1"/>
  <c r="R68" i="1"/>
  <c r="R61" i="1"/>
  <c r="R62" i="1" l="1"/>
  <c r="S62" i="1" s="1"/>
  <c r="S61" i="1"/>
  <c r="R63" i="1" l="1"/>
  <c r="F14" i="1" s="1"/>
  <c r="F15" i="1" s="1"/>
  <c r="F16" i="1" l="1"/>
  <c r="T58" i="1" l="1"/>
  <c r="T56" i="1"/>
  <c r="F17" i="1" s="1"/>
</calcChain>
</file>

<file path=xl/sharedStrings.xml><?xml version="1.0" encoding="utf-8"?>
<sst xmlns="http://schemas.openxmlformats.org/spreadsheetml/2006/main" count="59" uniqueCount="53">
  <si>
    <t xml:space="preserve">PWT </t>
  </si>
  <si>
    <t>N:</t>
  </si>
  <si>
    <t>X:</t>
  </si>
  <si>
    <t>S:</t>
  </si>
  <si>
    <t>QL:</t>
  </si>
  <si>
    <t>(+) PWT:</t>
  </si>
  <si>
    <t>(-) PWT:</t>
  </si>
  <si>
    <t>PWT:</t>
  </si>
  <si>
    <t>Pay Factor:</t>
  </si>
  <si>
    <t>Normal</t>
  </si>
  <si>
    <t>Subset</t>
  </si>
  <si>
    <t xml:space="preserve">Upper </t>
  </si>
  <si>
    <t xml:space="preserve">Lower </t>
  </si>
  <si>
    <t>Pay Factor</t>
  </si>
  <si>
    <r>
      <t xml:space="preserve">PWT </t>
    </r>
    <r>
      <rPr>
        <sz val="11"/>
        <color theme="1"/>
        <rFont val="Calibri"/>
        <family val="2"/>
      </rPr>
      <t xml:space="preserve">≥  </t>
    </r>
  </si>
  <si>
    <t>PWT =</t>
  </si>
  <si>
    <r>
      <t>PWT =</t>
    </r>
    <r>
      <rPr>
        <sz val="11"/>
        <color theme="1"/>
        <rFont val="Calibri"/>
        <family val="2"/>
      </rPr>
      <t xml:space="preserve"> </t>
    </r>
  </si>
  <si>
    <r>
      <t xml:space="preserve">PWT </t>
    </r>
    <r>
      <rPr>
        <sz val="11"/>
        <color theme="1"/>
        <rFont val="Calibri"/>
        <family val="2"/>
      </rPr>
      <t xml:space="preserve">≤  </t>
    </r>
  </si>
  <si>
    <t>Project Number:</t>
  </si>
  <si>
    <t>Item Number:</t>
  </si>
  <si>
    <t>JMF Number:</t>
  </si>
  <si>
    <t>Contractor:</t>
  </si>
  <si>
    <t>Signature:</t>
  </si>
  <si>
    <t>Date:</t>
  </si>
  <si>
    <t>Core #</t>
  </si>
  <si>
    <t>Density</t>
  </si>
  <si>
    <t>C/R/S:</t>
  </si>
  <si>
    <t>Location (Direction/Station/Joint)</t>
  </si>
  <si>
    <t>Date Mat Placed 1/Lot</t>
  </si>
  <si>
    <t>Date Mat Placed 2/Lot</t>
  </si>
  <si>
    <t>Date Cored</t>
  </si>
  <si>
    <t>MSG 1</t>
  </si>
  <si>
    <t>MSG 2</t>
  </si>
  <si>
    <t>AVG MSG</t>
  </si>
  <si>
    <t>Thickness</t>
  </si>
  <si>
    <t>Wt in Air</t>
  </si>
  <si>
    <t>SSD Wt</t>
  </si>
  <si>
    <t>Wt in H2O</t>
  </si>
  <si>
    <t>BSG</t>
  </si>
  <si>
    <t>% Density</t>
  </si>
  <si>
    <t>AVG</t>
  </si>
  <si>
    <t>PWT</t>
  </si>
  <si>
    <t>Pulled from Table based on calculation</t>
  </si>
  <si>
    <t>PWT+1</t>
  </si>
  <si>
    <t>Pulled from Table to interpolate</t>
  </si>
  <si>
    <t>Interpolated</t>
  </si>
  <si>
    <t># of cores with densities</t>
  </si>
  <si>
    <t>Count</t>
  </si>
  <si>
    <t>&gt;=92.0</t>
  </si>
  <si>
    <t>&lt;92.0</t>
  </si>
  <si>
    <t>Item 447/SS806  ASPHALT CONCRETE WITH JOINT DENSITY</t>
  </si>
  <si>
    <t>JOINT DENSITY PAY FACTOR CALCULATOR</t>
  </si>
  <si>
    <t>Lower Spec Limit- % Density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</si>
</sst>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"/>
    <numFmt numFmtId="165" formatCode="0.0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165" fontId="0" fillId="0" borderId="0" xfId="0" applyNumberFormat="1" applyProtection="1">
      <protection locked="0"/>
    </xf>
    <xf numFmtId="0" fontId="3" fillId="0" borderId="0" xfId="0" applyFont="1" applyAlignment="1">
      <alignment horizontal="center"/>
    </xf>
    <xf numFmtId="0" fontId="2" fillId="0" borderId="18" xfId="0" applyFont="1" applyBorder="1"/>
    <xf numFmtId="0" fontId="0" fillId="0" borderId="0" xfId="0" applyAlignment="1">
      <alignment horizontal="center"/>
    </xf>
    <xf numFmtId="0" fontId="0" fillId="0" borderId="0" xfId="1" applyNumberFormat="1" applyFont="1" applyFill="1" applyAlignment="1" applyProtection="1">
      <alignment horizont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2" fillId="0" borderId="0" xfId="0" applyFont="1" applyAlignment="1">
      <alignment horizontal="right"/>
    </xf>
    <xf numFmtId="44" fontId="0" fillId="0" borderId="0" xfId="2" applyFont="1" applyFill="1" applyProtection="1"/>
    <xf numFmtId="0" fontId="2" fillId="0" borderId="0" xfId="0" applyFont="1" applyAlignment="1">
      <alignment horizontal="center"/>
    </xf>
    <xf numFmtId="0" fontId="0" fillId="0" borderId="18" xfId="0" applyBorder="1"/>
    <xf numFmtId="0" fontId="0" fillId="11" borderId="18" xfId="0" applyFill="1" applyBorder="1" applyProtection="1">
      <protection locked="0"/>
    </xf>
    <xf numFmtId="14" fontId="0" fillId="11" borderId="18" xfId="0" applyNumberFormat="1" applyFill="1" applyBorder="1" applyProtection="1">
      <protection locked="0"/>
    </xf>
    <xf numFmtId="165" fontId="0" fillId="9" borderId="18" xfId="0" applyNumberFormat="1" applyFill="1" applyBorder="1"/>
    <xf numFmtId="166" fontId="0" fillId="0" borderId="0" xfId="0" applyNumberFormat="1"/>
    <xf numFmtId="166" fontId="0" fillId="0" borderId="9" xfId="0" applyNumberFormat="1" applyBorder="1"/>
    <xf numFmtId="166" fontId="0" fillId="11" borderId="18" xfId="0" applyNumberFormat="1" applyFill="1" applyBorder="1" applyProtection="1">
      <protection locked="0"/>
    </xf>
    <xf numFmtId="165" fontId="0" fillId="11" borderId="1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2" fontId="2" fillId="0" borderId="0" xfId="1" applyNumberFormat="1" applyFont="1" applyProtection="1"/>
    <xf numFmtId="2" fontId="0" fillId="0" borderId="0" xfId="0" applyNumberFormat="1"/>
    <xf numFmtId="166" fontId="0" fillId="6" borderId="0" xfId="1" applyNumberFormat="1" applyFont="1" applyFill="1" applyProtection="1"/>
    <xf numFmtId="166" fontId="0" fillId="0" borderId="0" xfId="1" applyNumberFormat="1" applyFont="1" applyProtection="1"/>
    <xf numFmtId="166" fontId="2" fillId="0" borderId="0" xfId="0" applyNumberFormat="1" applyFont="1"/>
    <xf numFmtId="166" fontId="0" fillId="10" borderId="18" xfId="0" applyNumberFormat="1" applyFill="1" applyBorder="1"/>
    <xf numFmtId="166" fontId="11" fillId="0" borderId="0" xfId="1" applyNumberFormat="1" applyFont="1" applyAlignment="1" applyProtection="1">
      <alignment horizontal="center"/>
    </xf>
    <xf numFmtId="166" fontId="10" fillId="8" borderId="18" xfId="0" applyNumberFormat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7" borderId="18" xfId="0" applyFont="1" applyFill="1" applyBorder="1" applyAlignment="1" applyProtection="1">
      <alignment horizontal="center" vertical="center"/>
      <protection locked="0"/>
    </xf>
    <xf numFmtId="0" fontId="10" fillId="7" borderId="18" xfId="0" applyFont="1" applyFill="1" applyBorder="1" applyAlignment="1">
      <alignment horizontal="center" vertical="center"/>
    </xf>
    <xf numFmtId="0" fontId="10" fillId="5" borderId="18" xfId="0" applyFont="1" applyFill="1" applyBorder="1" applyAlignment="1" applyProtection="1">
      <alignment horizontal="center" vertical="center"/>
      <protection locked="0"/>
    </xf>
    <xf numFmtId="0" fontId="10" fillId="5" borderId="1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2" fillId="0" borderId="0" xfId="0" applyNumberFormat="1" applyFont="1" applyProtection="1"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164" fontId="5" fillId="4" borderId="5" xfId="0" applyNumberFormat="1" applyFont="1" applyFill="1" applyBorder="1" applyAlignment="1" applyProtection="1">
      <alignment horizontal="center" vertical="center"/>
      <protection locked="0"/>
    </xf>
    <xf numFmtId="164" fontId="5" fillId="4" borderId="6" xfId="0" applyNumberFormat="1" applyFont="1" applyFill="1" applyBorder="1" applyAlignment="1" applyProtection="1">
      <alignment horizontal="center" vertical="center"/>
      <protection locked="0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164" fontId="5" fillId="0" borderId="6" xfId="0" applyNumberFormat="1" applyFont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164" fontId="6" fillId="4" borderId="10" xfId="0" applyNumberFormat="1" applyFont="1" applyFill="1" applyBorder="1" applyAlignment="1" applyProtection="1">
      <alignment horizontal="center" vertical="center"/>
      <protection locked="0"/>
    </xf>
    <xf numFmtId="164" fontId="6" fillId="4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1" applyNumberFormat="1" applyFont="1" applyProtection="1">
      <protection locked="0"/>
    </xf>
    <xf numFmtId="0" fontId="0" fillId="0" borderId="12" xfId="0" applyBorder="1" applyAlignment="1" applyProtection="1">
      <alignment horizontal="right"/>
      <protection locked="0" hidden="1"/>
    </xf>
    <xf numFmtId="0" fontId="0" fillId="0" borderId="13" xfId="0" applyBorder="1" applyAlignment="1" applyProtection="1">
      <alignment horizontal="center"/>
      <protection locked="0" hidden="1"/>
    </xf>
    <xf numFmtId="0" fontId="0" fillId="0" borderId="14" xfId="0" applyBorder="1" applyAlignment="1" applyProtection="1">
      <alignment horizontal="right"/>
      <protection locked="0" hidden="1"/>
    </xf>
    <xf numFmtId="0" fontId="0" fillId="0" borderId="15" xfId="0" applyBorder="1" applyAlignment="1" applyProtection="1">
      <alignment horizontal="center"/>
      <protection locked="0" hidden="1"/>
    </xf>
    <xf numFmtId="0" fontId="0" fillId="0" borderId="16" xfId="0" applyBorder="1" applyAlignment="1" applyProtection="1">
      <alignment horizontal="right"/>
      <protection locked="0" hidden="1"/>
    </xf>
    <xf numFmtId="0" fontId="0" fillId="0" borderId="16" xfId="0" applyBorder="1" applyProtection="1">
      <protection locked="0" hidden="1"/>
    </xf>
    <xf numFmtId="0" fontId="0" fillId="0" borderId="17" xfId="0" applyBorder="1" applyProtection="1">
      <protection locked="0" hidden="1"/>
    </xf>
    <xf numFmtId="0" fontId="0" fillId="0" borderId="0" xfId="0" applyAlignment="1" applyProtection="1">
      <alignment horizontal="right"/>
      <protection locked="0" hidden="1"/>
    </xf>
    <xf numFmtId="0" fontId="0" fillId="0" borderId="0" xfId="0" applyAlignment="1" applyProtection="1">
      <alignment horizontal="left"/>
      <protection locked="0" hidden="1"/>
    </xf>
    <xf numFmtId="0" fontId="0" fillId="5" borderId="0" xfId="0" applyFill="1" applyProtection="1">
      <protection locked="0"/>
    </xf>
    <xf numFmtId="2" fontId="0" fillId="0" borderId="13" xfId="1" applyNumberFormat="1" applyFont="1" applyBorder="1" applyProtection="1">
      <protection locked="0" hidden="1"/>
    </xf>
    <xf numFmtId="2" fontId="0" fillId="0" borderId="15" xfId="1" applyNumberFormat="1" applyFont="1" applyBorder="1" applyProtection="1">
      <protection locked="0" hidden="1"/>
    </xf>
    <xf numFmtId="2" fontId="0" fillId="0" borderId="17" xfId="1" applyNumberFormat="1" applyFont="1" applyBorder="1" applyProtection="1">
      <protection locked="0" hidden="1"/>
    </xf>
    <xf numFmtId="166" fontId="2" fillId="0" borderId="1" xfId="1" applyNumberFormat="1" applyFont="1" applyFill="1" applyBorder="1" applyProtection="1"/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0" fillId="0" borderId="22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11" borderId="19" xfId="0" applyFont="1" applyFill="1" applyBorder="1" applyAlignment="1" applyProtection="1">
      <alignment horizontal="center"/>
      <protection locked="0"/>
    </xf>
    <xf numFmtId="0" fontId="2" fillId="11" borderId="20" xfId="0" applyFont="1" applyFill="1" applyBorder="1" applyAlignment="1" applyProtection="1">
      <alignment horizontal="center"/>
      <protection locked="0"/>
    </xf>
    <xf numFmtId="0" fontId="2" fillId="11" borderId="2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11" borderId="18" xfId="0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PWT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37539788730842E-2"/>
          <c:y val="0.14254262936608963"/>
          <c:w val="0.90724928761825785"/>
          <c:h val="0.68055576850455834"/>
        </c:manualLayout>
      </c:layout>
      <c:areaChart>
        <c:grouping val="stacked"/>
        <c:varyColors val="0"/>
        <c:ser>
          <c:idx val="0"/>
          <c:order val="0"/>
          <c:tx>
            <c:v>Out of Spec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'PF Calculation'!$M$56:$M$256</c:f>
              <c:numCache>
                <c:formatCode>General</c:formatCode>
                <c:ptCount val="201"/>
                <c:pt idx="0">
                  <c:v>80</c:v>
                </c:pt>
                <c:pt idx="1">
                  <c:v>80.099999999999994</c:v>
                </c:pt>
                <c:pt idx="2">
                  <c:v>80.2</c:v>
                </c:pt>
                <c:pt idx="3">
                  <c:v>80.3</c:v>
                </c:pt>
                <c:pt idx="4">
                  <c:v>80.400000000000006</c:v>
                </c:pt>
                <c:pt idx="5">
                  <c:v>80.5</c:v>
                </c:pt>
                <c:pt idx="6">
                  <c:v>80.599999999999994</c:v>
                </c:pt>
                <c:pt idx="7">
                  <c:v>80.7</c:v>
                </c:pt>
                <c:pt idx="8">
                  <c:v>80.8</c:v>
                </c:pt>
                <c:pt idx="9">
                  <c:v>80.899999999999906</c:v>
                </c:pt>
                <c:pt idx="10">
                  <c:v>80.999999999999901</c:v>
                </c:pt>
                <c:pt idx="11">
                  <c:v>81.099999999999895</c:v>
                </c:pt>
                <c:pt idx="12">
                  <c:v>81.199999999999903</c:v>
                </c:pt>
                <c:pt idx="13">
                  <c:v>81.299999999999898</c:v>
                </c:pt>
                <c:pt idx="14">
                  <c:v>81.399999999999906</c:v>
                </c:pt>
                <c:pt idx="15">
                  <c:v>81.499999999999901</c:v>
                </c:pt>
                <c:pt idx="16">
                  <c:v>81.599999999999895</c:v>
                </c:pt>
                <c:pt idx="17">
                  <c:v>81.699999999999903</c:v>
                </c:pt>
                <c:pt idx="18">
                  <c:v>81.799999999999898</c:v>
                </c:pt>
                <c:pt idx="19">
                  <c:v>81.899999999999906</c:v>
                </c:pt>
                <c:pt idx="20">
                  <c:v>81.999999999999901</c:v>
                </c:pt>
                <c:pt idx="21">
                  <c:v>82.099999999999895</c:v>
                </c:pt>
                <c:pt idx="22">
                  <c:v>82.199999999999903</c:v>
                </c:pt>
                <c:pt idx="23">
                  <c:v>82.299999999999898</c:v>
                </c:pt>
                <c:pt idx="24">
                  <c:v>82.399999999999906</c:v>
                </c:pt>
                <c:pt idx="25">
                  <c:v>82.499999999999901</c:v>
                </c:pt>
                <c:pt idx="26">
                  <c:v>82.599999999999895</c:v>
                </c:pt>
                <c:pt idx="27">
                  <c:v>82.699999999999804</c:v>
                </c:pt>
                <c:pt idx="28">
                  <c:v>82.799999999999798</c:v>
                </c:pt>
                <c:pt idx="29">
                  <c:v>82.899999999999807</c:v>
                </c:pt>
                <c:pt idx="30">
                  <c:v>82.999999999999801</c:v>
                </c:pt>
                <c:pt idx="31">
                  <c:v>83.099999999999795</c:v>
                </c:pt>
                <c:pt idx="32">
                  <c:v>83.199999999999804</c:v>
                </c:pt>
                <c:pt idx="33">
                  <c:v>83.299999999999798</c:v>
                </c:pt>
                <c:pt idx="34">
                  <c:v>83.399999999999807</c:v>
                </c:pt>
                <c:pt idx="35">
                  <c:v>83.499999999999801</c:v>
                </c:pt>
                <c:pt idx="36">
                  <c:v>83.599999999999795</c:v>
                </c:pt>
                <c:pt idx="37">
                  <c:v>83.699999999999804</c:v>
                </c:pt>
                <c:pt idx="38">
                  <c:v>83.799999999999798</c:v>
                </c:pt>
                <c:pt idx="39">
                  <c:v>83.899999999999807</c:v>
                </c:pt>
                <c:pt idx="40">
                  <c:v>83.999999999999801</c:v>
                </c:pt>
                <c:pt idx="41">
                  <c:v>84.099999999999795</c:v>
                </c:pt>
                <c:pt idx="42">
                  <c:v>84.199999999999804</c:v>
                </c:pt>
                <c:pt idx="43">
                  <c:v>84.299999999999798</c:v>
                </c:pt>
                <c:pt idx="44">
                  <c:v>84.399999999999693</c:v>
                </c:pt>
                <c:pt idx="45">
                  <c:v>84.499999999999702</c:v>
                </c:pt>
                <c:pt idx="46">
                  <c:v>84.599999999999696</c:v>
                </c:pt>
                <c:pt idx="47">
                  <c:v>84.699999999999704</c:v>
                </c:pt>
                <c:pt idx="48">
                  <c:v>84.799999999999699</c:v>
                </c:pt>
                <c:pt idx="49">
                  <c:v>84.899999999999693</c:v>
                </c:pt>
                <c:pt idx="50">
                  <c:v>84.999999999999702</c:v>
                </c:pt>
                <c:pt idx="51">
                  <c:v>85.099999999999696</c:v>
                </c:pt>
                <c:pt idx="52">
                  <c:v>85.199999999999704</c:v>
                </c:pt>
                <c:pt idx="53">
                  <c:v>85.299999999999699</c:v>
                </c:pt>
                <c:pt idx="54">
                  <c:v>85.399999999999693</c:v>
                </c:pt>
                <c:pt idx="55">
                  <c:v>85.499999999999702</c:v>
                </c:pt>
                <c:pt idx="56">
                  <c:v>85.599999999999696</c:v>
                </c:pt>
                <c:pt idx="57">
                  <c:v>85.699999999999704</c:v>
                </c:pt>
                <c:pt idx="58">
                  <c:v>85.799999999999699</c:v>
                </c:pt>
                <c:pt idx="59">
                  <c:v>85.899999999999693</c:v>
                </c:pt>
                <c:pt idx="60">
                  <c:v>85.999999999999702</c:v>
                </c:pt>
                <c:pt idx="61">
                  <c:v>86.099999999999696</c:v>
                </c:pt>
                <c:pt idx="62">
                  <c:v>86.199999999999605</c:v>
                </c:pt>
                <c:pt idx="63">
                  <c:v>86.299999999999599</c:v>
                </c:pt>
                <c:pt idx="64">
                  <c:v>86.399999999999594</c:v>
                </c:pt>
                <c:pt idx="65">
                  <c:v>86.499999999999602</c:v>
                </c:pt>
                <c:pt idx="66">
                  <c:v>86.599999999999596</c:v>
                </c:pt>
                <c:pt idx="67">
                  <c:v>86.699999999999605</c:v>
                </c:pt>
                <c:pt idx="68">
                  <c:v>86.799999999999599</c:v>
                </c:pt>
                <c:pt idx="69">
                  <c:v>86.899999999999594</c:v>
                </c:pt>
                <c:pt idx="70">
                  <c:v>86.999999999999602</c:v>
                </c:pt>
                <c:pt idx="71">
                  <c:v>87.099999999999596</c:v>
                </c:pt>
                <c:pt idx="72">
                  <c:v>87.199999999999605</c:v>
                </c:pt>
                <c:pt idx="73">
                  <c:v>87.299999999999599</c:v>
                </c:pt>
                <c:pt idx="74">
                  <c:v>87.399999999999594</c:v>
                </c:pt>
                <c:pt idx="75">
                  <c:v>87.499999999999602</c:v>
                </c:pt>
                <c:pt idx="76">
                  <c:v>87.599999999999596</c:v>
                </c:pt>
                <c:pt idx="77">
                  <c:v>87.699999999999605</c:v>
                </c:pt>
                <c:pt idx="78">
                  <c:v>87.799999999999599</c:v>
                </c:pt>
                <c:pt idx="79">
                  <c:v>87.899999999999594</c:v>
                </c:pt>
                <c:pt idx="80">
                  <c:v>87.999999999999503</c:v>
                </c:pt>
                <c:pt idx="81">
                  <c:v>88.099999999999497</c:v>
                </c:pt>
                <c:pt idx="82">
                  <c:v>88.199999999999505</c:v>
                </c:pt>
                <c:pt idx="83">
                  <c:v>88.2999999999995</c:v>
                </c:pt>
                <c:pt idx="84">
                  <c:v>88.399999999999494</c:v>
                </c:pt>
                <c:pt idx="85">
                  <c:v>88.499999999999503</c:v>
                </c:pt>
                <c:pt idx="86">
                  <c:v>88.599999999999497</c:v>
                </c:pt>
                <c:pt idx="87">
                  <c:v>88.699999999999505</c:v>
                </c:pt>
                <c:pt idx="88">
                  <c:v>88.7999999999995</c:v>
                </c:pt>
                <c:pt idx="89">
                  <c:v>88.899999999999494</c:v>
                </c:pt>
                <c:pt idx="90">
                  <c:v>88.999999999999503</c:v>
                </c:pt>
                <c:pt idx="91">
                  <c:v>89.099999999999497</c:v>
                </c:pt>
                <c:pt idx="92">
                  <c:v>89.199999999999505</c:v>
                </c:pt>
                <c:pt idx="93">
                  <c:v>89.2999999999995</c:v>
                </c:pt>
                <c:pt idx="94">
                  <c:v>89.399999999999494</c:v>
                </c:pt>
                <c:pt idx="95">
                  <c:v>89.499999999999503</c:v>
                </c:pt>
                <c:pt idx="96">
                  <c:v>89.599999999999497</c:v>
                </c:pt>
                <c:pt idx="97">
                  <c:v>89.699999999999406</c:v>
                </c:pt>
                <c:pt idx="98">
                  <c:v>89.7999999999994</c:v>
                </c:pt>
                <c:pt idx="99">
                  <c:v>89.899999999999395</c:v>
                </c:pt>
                <c:pt idx="100">
                  <c:v>89.999999999999403</c:v>
                </c:pt>
                <c:pt idx="101">
                  <c:v>90.099999999999397</c:v>
                </c:pt>
                <c:pt idx="102">
                  <c:v>90.199999999999406</c:v>
                </c:pt>
                <c:pt idx="103">
                  <c:v>90.2999999999994</c:v>
                </c:pt>
                <c:pt idx="104">
                  <c:v>90.399999999999395</c:v>
                </c:pt>
                <c:pt idx="105">
                  <c:v>90.499999999999403</c:v>
                </c:pt>
                <c:pt idx="106">
                  <c:v>90.599999999999397</c:v>
                </c:pt>
                <c:pt idx="107">
                  <c:v>90.699999999999406</c:v>
                </c:pt>
                <c:pt idx="108">
                  <c:v>90.7999999999994</c:v>
                </c:pt>
                <c:pt idx="109">
                  <c:v>90.899999999999395</c:v>
                </c:pt>
                <c:pt idx="110">
                  <c:v>90.999999999999403</c:v>
                </c:pt>
                <c:pt idx="111">
                  <c:v>91.099999999999397</c:v>
                </c:pt>
                <c:pt idx="112">
                  <c:v>91.199999999999406</c:v>
                </c:pt>
                <c:pt idx="113">
                  <c:v>91.2999999999994</c:v>
                </c:pt>
                <c:pt idx="114">
                  <c:v>91.399999999999395</c:v>
                </c:pt>
                <c:pt idx="115">
                  <c:v>91.499999999999304</c:v>
                </c:pt>
                <c:pt idx="116">
                  <c:v>91.599999999999298</c:v>
                </c:pt>
                <c:pt idx="117">
                  <c:v>91.699999999999307</c:v>
                </c:pt>
                <c:pt idx="118">
                  <c:v>91.799999999999301</c:v>
                </c:pt>
                <c:pt idx="119">
                  <c:v>91.899999999999295</c:v>
                </c:pt>
                <c:pt idx="120">
                  <c:v>91.999999999999304</c:v>
                </c:pt>
                <c:pt idx="121">
                  <c:v>92.099999999999298</c:v>
                </c:pt>
                <c:pt idx="122">
                  <c:v>92.199999999999307</c:v>
                </c:pt>
                <c:pt idx="123">
                  <c:v>92.299999999999301</c:v>
                </c:pt>
                <c:pt idx="124">
                  <c:v>92.399999999999295</c:v>
                </c:pt>
                <c:pt idx="125">
                  <c:v>92.499999999999304</c:v>
                </c:pt>
                <c:pt idx="126">
                  <c:v>92.599999999999298</c:v>
                </c:pt>
                <c:pt idx="127">
                  <c:v>92.699999999999307</c:v>
                </c:pt>
                <c:pt idx="128">
                  <c:v>92.799999999999301</c:v>
                </c:pt>
                <c:pt idx="129">
                  <c:v>92.899999999999295</c:v>
                </c:pt>
                <c:pt idx="130">
                  <c:v>92.999999999999304</c:v>
                </c:pt>
                <c:pt idx="131">
                  <c:v>93.099999999999298</c:v>
                </c:pt>
                <c:pt idx="132">
                  <c:v>93.199999999999207</c:v>
                </c:pt>
                <c:pt idx="133">
                  <c:v>93.299999999999201</c:v>
                </c:pt>
                <c:pt idx="134">
                  <c:v>93.399999999999196</c:v>
                </c:pt>
                <c:pt idx="135">
                  <c:v>93.499999999999204</c:v>
                </c:pt>
                <c:pt idx="136">
                  <c:v>93.599999999999199</c:v>
                </c:pt>
                <c:pt idx="137">
                  <c:v>93.699999999999207</c:v>
                </c:pt>
                <c:pt idx="138">
                  <c:v>93.799999999999201</c:v>
                </c:pt>
                <c:pt idx="139">
                  <c:v>93.899999999999196</c:v>
                </c:pt>
                <c:pt idx="140">
                  <c:v>93.999999999999204</c:v>
                </c:pt>
                <c:pt idx="141">
                  <c:v>94.099999999999199</c:v>
                </c:pt>
                <c:pt idx="142">
                  <c:v>94.199999999999207</c:v>
                </c:pt>
                <c:pt idx="143">
                  <c:v>94.299999999999201</c:v>
                </c:pt>
                <c:pt idx="144">
                  <c:v>94.399999999999196</c:v>
                </c:pt>
                <c:pt idx="145">
                  <c:v>94.499999999999204</c:v>
                </c:pt>
                <c:pt idx="146">
                  <c:v>94.599999999999199</c:v>
                </c:pt>
                <c:pt idx="147">
                  <c:v>94.699999999999207</c:v>
                </c:pt>
                <c:pt idx="148">
                  <c:v>94.799999999999201</c:v>
                </c:pt>
                <c:pt idx="149">
                  <c:v>94.899999999999196</c:v>
                </c:pt>
                <c:pt idx="150">
                  <c:v>94.999999999999105</c:v>
                </c:pt>
                <c:pt idx="151">
                  <c:v>95.099999999999099</c:v>
                </c:pt>
                <c:pt idx="152">
                  <c:v>95.199999999999093</c:v>
                </c:pt>
                <c:pt idx="153">
                  <c:v>95.299999999999102</c:v>
                </c:pt>
                <c:pt idx="154">
                  <c:v>95.399999999999096</c:v>
                </c:pt>
                <c:pt idx="155">
                  <c:v>95.499999999999105</c:v>
                </c:pt>
                <c:pt idx="156">
                  <c:v>95.599999999999099</c:v>
                </c:pt>
                <c:pt idx="157">
                  <c:v>95.699999999999093</c:v>
                </c:pt>
                <c:pt idx="158">
                  <c:v>95.799999999999102</c:v>
                </c:pt>
                <c:pt idx="159">
                  <c:v>95.899999999999096</c:v>
                </c:pt>
                <c:pt idx="160">
                  <c:v>95.999999999999105</c:v>
                </c:pt>
                <c:pt idx="161">
                  <c:v>96.099999999999099</c:v>
                </c:pt>
                <c:pt idx="162">
                  <c:v>96.199999999999093</c:v>
                </c:pt>
                <c:pt idx="163">
                  <c:v>96.299999999999102</c:v>
                </c:pt>
                <c:pt idx="164">
                  <c:v>96.399999999999096</c:v>
                </c:pt>
                <c:pt idx="165">
                  <c:v>96.499999999999105</c:v>
                </c:pt>
                <c:pt idx="166">
                  <c:v>96.599999999999099</c:v>
                </c:pt>
                <c:pt idx="167">
                  <c:v>96.699999999999093</c:v>
                </c:pt>
                <c:pt idx="168">
                  <c:v>96.799999999999002</c:v>
                </c:pt>
                <c:pt idx="169">
                  <c:v>96.899999999998997</c:v>
                </c:pt>
                <c:pt idx="170">
                  <c:v>96.999999999999005</c:v>
                </c:pt>
                <c:pt idx="171">
                  <c:v>97.099999999999</c:v>
                </c:pt>
                <c:pt idx="172">
                  <c:v>97.199999999998994</c:v>
                </c:pt>
                <c:pt idx="173">
                  <c:v>97.299999999999002</c:v>
                </c:pt>
                <c:pt idx="174">
                  <c:v>97.399999999998997</c:v>
                </c:pt>
                <c:pt idx="175">
                  <c:v>97.499999999999005</c:v>
                </c:pt>
                <c:pt idx="176">
                  <c:v>97.599999999999</c:v>
                </c:pt>
                <c:pt idx="177">
                  <c:v>97.699999999998994</c:v>
                </c:pt>
                <c:pt idx="178">
                  <c:v>97.799999999999002</c:v>
                </c:pt>
                <c:pt idx="179">
                  <c:v>97.899999999998997</c:v>
                </c:pt>
                <c:pt idx="180">
                  <c:v>97.999999999999005</c:v>
                </c:pt>
                <c:pt idx="181">
                  <c:v>98.099999999999</c:v>
                </c:pt>
                <c:pt idx="182">
                  <c:v>98.199999999998994</c:v>
                </c:pt>
                <c:pt idx="183">
                  <c:v>98.299999999999002</c:v>
                </c:pt>
                <c:pt idx="184">
                  <c:v>98.399999999998997</c:v>
                </c:pt>
                <c:pt idx="185">
                  <c:v>98.499999999998906</c:v>
                </c:pt>
                <c:pt idx="186">
                  <c:v>98.5999999999989</c:v>
                </c:pt>
                <c:pt idx="187">
                  <c:v>98.699999999998894</c:v>
                </c:pt>
                <c:pt idx="188">
                  <c:v>98.799999999998903</c:v>
                </c:pt>
                <c:pt idx="189">
                  <c:v>98.899999999998897</c:v>
                </c:pt>
                <c:pt idx="190">
                  <c:v>98.999999999998906</c:v>
                </c:pt>
                <c:pt idx="191">
                  <c:v>99.0999999999989</c:v>
                </c:pt>
                <c:pt idx="192">
                  <c:v>99.199999999998894</c:v>
                </c:pt>
                <c:pt idx="193">
                  <c:v>99.299999999998903</c:v>
                </c:pt>
                <c:pt idx="194">
                  <c:v>99.399999999998897</c:v>
                </c:pt>
                <c:pt idx="195">
                  <c:v>99.499999999998906</c:v>
                </c:pt>
                <c:pt idx="196">
                  <c:v>99.5999999999989</c:v>
                </c:pt>
                <c:pt idx="197">
                  <c:v>99.699999999998894</c:v>
                </c:pt>
                <c:pt idx="198">
                  <c:v>99.799999999998903</c:v>
                </c:pt>
                <c:pt idx="199">
                  <c:v>99.899999999998897</c:v>
                </c:pt>
                <c:pt idx="200">
                  <c:v>99.999999999998906</c:v>
                </c:pt>
              </c:numCache>
            </c:numRef>
          </c:cat>
          <c:val>
            <c:numRef>
              <c:f>'PF Calculation'!$N$56:$N$256</c:f>
              <c:numCache>
                <c:formatCode>General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B-4D47-A6EF-CCD3703BD1CA}"/>
            </c:ext>
          </c:extLst>
        </c:ser>
        <c:ser>
          <c:idx val="1"/>
          <c:order val="1"/>
          <c:tx>
            <c:v>In Spec</c:v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'PF Calculation'!$M$56:$M$256</c:f>
              <c:numCache>
                <c:formatCode>General</c:formatCode>
                <c:ptCount val="201"/>
                <c:pt idx="0">
                  <c:v>80</c:v>
                </c:pt>
                <c:pt idx="1">
                  <c:v>80.099999999999994</c:v>
                </c:pt>
                <c:pt idx="2">
                  <c:v>80.2</c:v>
                </c:pt>
                <c:pt idx="3">
                  <c:v>80.3</c:v>
                </c:pt>
                <c:pt idx="4">
                  <c:v>80.400000000000006</c:v>
                </c:pt>
                <c:pt idx="5">
                  <c:v>80.5</c:v>
                </c:pt>
                <c:pt idx="6">
                  <c:v>80.599999999999994</c:v>
                </c:pt>
                <c:pt idx="7">
                  <c:v>80.7</c:v>
                </c:pt>
                <c:pt idx="8">
                  <c:v>80.8</c:v>
                </c:pt>
                <c:pt idx="9">
                  <c:v>80.899999999999906</c:v>
                </c:pt>
                <c:pt idx="10">
                  <c:v>80.999999999999901</c:v>
                </c:pt>
                <c:pt idx="11">
                  <c:v>81.099999999999895</c:v>
                </c:pt>
                <c:pt idx="12">
                  <c:v>81.199999999999903</c:v>
                </c:pt>
                <c:pt idx="13">
                  <c:v>81.299999999999898</c:v>
                </c:pt>
                <c:pt idx="14">
                  <c:v>81.399999999999906</c:v>
                </c:pt>
                <c:pt idx="15">
                  <c:v>81.499999999999901</c:v>
                </c:pt>
                <c:pt idx="16">
                  <c:v>81.599999999999895</c:v>
                </c:pt>
                <c:pt idx="17">
                  <c:v>81.699999999999903</c:v>
                </c:pt>
                <c:pt idx="18">
                  <c:v>81.799999999999898</c:v>
                </c:pt>
                <c:pt idx="19">
                  <c:v>81.899999999999906</c:v>
                </c:pt>
                <c:pt idx="20">
                  <c:v>81.999999999999901</c:v>
                </c:pt>
                <c:pt idx="21">
                  <c:v>82.099999999999895</c:v>
                </c:pt>
                <c:pt idx="22">
                  <c:v>82.199999999999903</c:v>
                </c:pt>
                <c:pt idx="23">
                  <c:v>82.299999999999898</c:v>
                </c:pt>
                <c:pt idx="24">
                  <c:v>82.399999999999906</c:v>
                </c:pt>
                <c:pt idx="25">
                  <c:v>82.499999999999901</c:v>
                </c:pt>
                <c:pt idx="26">
                  <c:v>82.599999999999895</c:v>
                </c:pt>
                <c:pt idx="27">
                  <c:v>82.699999999999804</c:v>
                </c:pt>
                <c:pt idx="28">
                  <c:v>82.799999999999798</c:v>
                </c:pt>
                <c:pt idx="29">
                  <c:v>82.899999999999807</c:v>
                </c:pt>
                <c:pt idx="30">
                  <c:v>82.999999999999801</c:v>
                </c:pt>
                <c:pt idx="31">
                  <c:v>83.099999999999795</c:v>
                </c:pt>
                <c:pt idx="32">
                  <c:v>83.199999999999804</c:v>
                </c:pt>
                <c:pt idx="33">
                  <c:v>83.299999999999798</c:v>
                </c:pt>
                <c:pt idx="34">
                  <c:v>83.399999999999807</c:v>
                </c:pt>
                <c:pt idx="35">
                  <c:v>83.499999999999801</c:v>
                </c:pt>
                <c:pt idx="36">
                  <c:v>83.599999999999795</c:v>
                </c:pt>
                <c:pt idx="37">
                  <c:v>83.699999999999804</c:v>
                </c:pt>
                <c:pt idx="38">
                  <c:v>83.799999999999798</c:v>
                </c:pt>
                <c:pt idx="39">
                  <c:v>83.899999999999807</c:v>
                </c:pt>
                <c:pt idx="40">
                  <c:v>83.999999999999801</c:v>
                </c:pt>
                <c:pt idx="41">
                  <c:v>84.099999999999795</c:v>
                </c:pt>
                <c:pt idx="42">
                  <c:v>84.199999999999804</c:v>
                </c:pt>
                <c:pt idx="43">
                  <c:v>84.299999999999798</c:v>
                </c:pt>
                <c:pt idx="44">
                  <c:v>84.399999999999693</c:v>
                </c:pt>
                <c:pt idx="45">
                  <c:v>84.499999999999702</c:v>
                </c:pt>
                <c:pt idx="46">
                  <c:v>84.599999999999696</c:v>
                </c:pt>
                <c:pt idx="47">
                  <c:v>84.699999999999704</c:v>
                </c:pt>
                <c:pt idx="48">
                  <c:v>84.799999999999699</c:v>
                </c:pt>
                <c:pt idx="49">
                  <c:v>84.899999999999693</c:v>
                </c:pt>
                <c:pt idx="50">
                  <c:v>84.999999999999702</c:v>
                </c:pt>
                <c:pt idx="51">
                  <c:v>85.099999999999696</c:v>
                </c:pt>
                <c:pt idx="52">
                  <c:v>85.199999999999704</c:v>
                </c:pt>
                <c:pt idx="53">
                  <c:v>85.299999999999699</c:v>
                </c:pt>
                <c:pt idx="54">
                  <c:v>85.399999999999693</c:v>
                </c:pt>
                <c:pt idx="55">
                  <c:v>85.499999999999702</c:v>
                </c:pt>
                <c:pt idx="56">
                  <c:v>85.599999999999696</c:v>
                </c:pt>
                <c:pt idx="57">
                  <c:v>85.699999999999704</c:v>
                </c:pt>
                <c:pt idx="58">
                  <c:v>85.799999999999699</c:v>
                </c:pt>
                <c:pt idx="59">
                  <c:v>85.899999999999693</c:v>
                </c:pt>
                <c:pt idx="60">
                  <c:v>85.999999999999702</c:v>
                </c:pt>
                <c:pt idx="61">
                  <c:v>86.099999999999696</c:v>
                </c:pt>
                <c:pt idx="62">
                  <c:v>86.199999999999605</c:v>
                </c:pt>
                <c:pt idx="63">
                  <c:v>86.299999999999599</c:v>
                </c:pt>
                <c:pt idx="64">
                  <c:v>86.399999999999594</c:v>
                </c:pt>
                <c:pt idx="65">
                  <c:v>86.499999999999602</c:v>
                </c:pt>
                <c:pt idx="66">
                  <c:v>86.599999999999596</c:v>
                </c:pt>
                <c:pt idx="67">
                  <c:v>86.699999999999605</c:v>
                </c:pt>
                <c:pt idx="68">
                  <c:v>86.799999999999599</c:v>
                </c:pt>
                <c:pt idx="69">
                  <c:v>86.899999999999594</c:v>
                </c:pt>
                <c:pt idx="70">
                  <c:v>86.999999999999602</c:v>
                </c:pt>
                <c:pt idx="71">
                  <c:v>87.099999999999596</c:v>
                </c:pt>
                <c:pt idx="72">
                  <c:v>87.199999999999605</c:v>
                </c:pt>
                <c:pt idx="73">
                  <c:v>87.299999999999599</c:v>
                </c:pt>
                <c:pt idx="74">
                  <c:v>87.399999999999594</c:v>
                </c:pt>
                <c:pt idx="75">
                  <c:v>87.499999999999602</c:v>
                </c:pt>
                <c:pt idx="76">
                  <c:v>87.599999999999596</c:v>
                </c:pt>
                <c:pt idx="77">
                  <c:v>87.699999999999605</c:v>
                </c:pt>
                <c:pt idx="78">
                  <c:v>87.799999999999599</c:v>
                </c:pt>
                <c:pt idx="79">
                  <c:v>87.899999999999594</c:v>
                </c:pt>
                <c:pt idx="80">
                  <c:v>87.999999999999503</c:v>
                </c:pt>
                <c:pt idx="81">
                  <c:v>88.099999999999497</c:v>
                </c:pt>
                <c:pt idx="82">
                  <c:v>88.199999999999505</c:v>
                </c:pt>
                <c:pt idx="83">
                  <c:v>88.2999999999995</c:v>
                </c:pt>
                <c:pt idx="84">
                  <c:v>88.399999999999494</c:v>
                </c:pt>
                <c:pt idx="85">
                  <c:v>88.499999999999503</c:v>
                </c:pt>
                <c:pt idx="86">
                  <c:v>88.599999999999497</c:v>
                </c:pt>
                <c:pt idx="87">
                  <c:v>88.699999999999505</c:v>
                </c:pt>
                <c:pt idx="88">
                  <c:v>88.7999999999995</c:v>
                </c:pt>
                <c:pt idx="89">
                  <c:v>88.899999999999494</c:v>
                </c:pt>
                <c:pt idx="90">
                  <c:v>88.999999999999503</c:v>
                </c:pt>
                <c:pt idx="91">
                  <c:v>89.099999999999497</c:v>
                </c:pt>
                <c:pt idx="92">
                  <c:v>89.199999999999505</c:v>
                </c:pt>
                <c:pt idx="93">
                  <c:v>89.2999999999995</c:v>
                </c:pt>
                <c:pt idx="94">
                  <c:v>89.399999999999494</c:v>
                </c:pt>
                <c:pt idx="95">
                  <c:v>89.499999999999503</c:v>
                </c:pt>
                <c:pt idx="96">
                  <c:v>89.599999999999497</c:v>
                </c:pt>
                <c:pt idx="97">
                  <c:v>89.699999999999406</c:v>
                </c:pt>
                <c:pt idx="98">
                  <c:v>89.7999999999994</c:v>
                </c:pt>
                <c:pt idx="99">
                  <c:v>89.899999999999395</c:v>
                </c:pt>
                <c:pt idx="100">
                  <c:v>89.999999999999403</c:v>
                </c:pt>
                <c:pt idx="101">
                  <c:v>90.099999999999397</c:v>
                </c:pt>
                <c:pt idx="102">
                  <c:v>90.199999999999406</c:v>
                </c:pt>
                <c:pt idx="103">
                  <c:v>90.2999999999994</c:v>
                </c:pt>
                <c:pt idx="104">
                  <c:v>90.399999999999395</c:v>
                </c:pt>
                <c:pt idx="105">
                  <c:v>90.499999999999403</c:v>
                </c:pt>
                <c:pt idx="106">
                  <c:v>90.599999999999397</c:v>
                </c:pt>
                <c:pt idx="107">
                  <c:v>90.699999999999406</c:v>
                </c:pt>
                <c:pt idx="108">
                  <c:v>90.7999999999994</c:v>
                </c:pt>
                <c:pt idx="109">
                  <c:v>90.899999999999395</c:v>
                </c:pt>
                <c:pt idx="110">
                  <c:v>90.999999999999403</c:v>
                </c:pt>
                <c:pt idx="111">
                  <c:v>91.099999999999397</c:v>
                </c:pt>
                <c:pt idx="112">
                  <c:v>91.199999999999406</c:v>
                </c:pt>
                <c:pt idx="113">
                  <c:v>91.2999999999994</c:v>
                </c:pt>
                <c:pt idx="114">
                  <c:v>91.399999999999395</c:v>
                </c:pt>
                <c:pt idx="115">
                  <c:v>91.499999999999304</c:v>
                </c:pt>
                <c:pt idx="116">
                  <c:v>91.599999999999298</c:v>
                </c:pt>
                <c:pt idx="117">
                  <c:v>91.699999999999307</c:v>
                </c:pt>
                <c:pt idx="118">
                  <c:v>91.799999999999301</c:v>
                </c:pt>
                <c:pt idx="119">
                  <c:v>91.899999999999295</c:v>
                </c:pt>
                <c:pt idx="120">
                  <c:v>91.999999999999304</c:v>
                </c:pt>
                <c:pt idx="121">
                  <c:v>92.099999999999298</c:v>
                </c:pt>
                <c:pt idx="122">
                  <c:v>92.199999999999307</c:v>
                </c:pt>
                <c:pt idx="123">
                  <c:v>92.299999999999301</c:v>
                </c:pt>
                <c:pt idx="124">
                  <c:v>92.399999999999295</c:v>
                </c:pt>
                <c:pt idx="125">
                  <c:v>92.499999999999304</c:v>
                </c:pt>
                <c:pt idx="126">
                  <c:v>92.599999999999298</c:v>
                </c:pt>
                <c:pt idx="127">
                  <c:v>92.699999999999307</c:v>
                </c:pt>
                <c:pt idx="128">
                  <c:v>92.799999999999301</c:v>
                </c:pt>
                <c:pt idx="129">
                  <c:v>92.899999999999295</c:v>
                </c:pt>
                <c:pt idx="130">
                  <c:v>92.999999999999304</c:v>
                </c:pt>
                <c:pt idx="131">
                  <c:v>93.099999999999298</c:v>
                </c:pt>
                <c:pt idx="132">
                  <c:v>93.199999999999207</c:v>
                </c:pt>
                <c:pt idx="133">
                  <c:v>93.299999999999201</c:v>
                </c:pt>
                <c:pt idx="134">
                  <c:v>93.399999999999196</c:v>
                </c:pt>
                <c:pt idx="135">
                  <c:v>93.499999999999204</c:v>
                </c:pt>
                <c:pt idx="136">
                  <c:v>93.599999999999199</c:v>
                </c:pt>
                <c:pt idx="137">
                  <c:v>93.699999999999207</c:v>
                </c:pt>
                <c:pt idx="138">
                  <c:v>93.799999999999201</c:v>
                </c:pt>
                <c:pt idx="139">
                  <c:v>93.899999999999196</c:v>
                </c:pt>
                <c:pt idx="140">
                  <c:v>93.999999999999204</c:v>
                </c:pt>
                <c:pt idx="141">
                  <c:v>94.099999999999199</c:v>
                </c:pt>
                <c:pt idx="142">
                  <c:v>94.199999999999207</c:v>
                </c:pt>
                <c:pt idx="143">
                  <c:v>94.299999999999201</c:v>
                </c:pt>
                <c:pt idx="144">
                  <c:v>94.399999999999196</c:v>
                </c:pt>
                <c:pt idx="145">
                  <c:v>94.499999999999204</c:v>
                </c:pt>
                <c:pt idx="146">
                  <c:v>94.599999999999199</c:v>
                </c:pt>
                <c:pt idx="147">
                  <c:v>94.699999999999207</c:v>
                </c:pt>
                <c:pt idx="148">
                  <c:v>94.799999999999201</c:v>
                </c:pt>
                <c:pt idx="149">
                  <c:v>94.899999999999196</c:v>
                </c:pt>
                <c:pt idx="150">
                  <c:v>94.999999999999105</c:v>
                </c:pt>
                <c:pt idx="151">
                  <c:v>95.099999999999099</c:v>
                </c:pt>
                <c:pt idx="152">
                  <c:v>95.199999999999093</c:v>
                </c:pt>
                <c:pt idx="153">
                  <c:v>95.299999999999102</c:v>
                </c:pt>
                <c:pt idx="154">
                  <c:v>95.399999999999096</c:v>
                </c:pt>
                <c:pt idx="155">
                  <c:v>95.499999999999105</c:v>
                </c:pt>
                <c:pt idx="156">
                  <c:v>95.599999999999099</c:v>
                </c:pt>
                <c:pt idx="157">
                  <c:v>95.699999999999093</c:v>
                </c:pt>
                <c:pt idx="158">
                  <c:v>95.799999999999102</c:v>
                </c:pt>
                <c:pt idx="159">
                  <c:v>95.899999999999096</c:v>
                </c:pt>
                <c:pt idx="160">
                  <c:v>95.999999999999105</c:v>
                </c:pt>
                <c:pt idx="161">
                  <c:v>96.099999999999099</c:v>
                </c:pt>
                <c:pt idx="162">
                  <c:v>96.199999999999093</c:v>
                </c:pt>
                <c:pt idx="163">
                  <c:v>96.299999999999102</c:v>
                </c:pt>
                <c:pt idx="164">
                  <c:v>96.399999999999096</c:v>
                </c:pt>
                <c:pt idx="165">
                  <c:v>96.499999999999105</c:v>
                </c:pt>
                <c:pt idx="166">
                  <c:v>96.599999999999099</c:v>
                </c:pt>
                <c:pt idx="167">
                  <c:v>96.699999999999093</c:v>
                </c:pt>
                <c:pt idx="168">
                  <c:v>96.799999999999002</c:v>
                </c:pt>
                <c:pt idx="169">
                  <c:v>96.899999999998997</c:v>
                </c:pt>
                <c:pt idx="170">
                  <c:v>96.999999999999005</c:v>
                </c:pt>
                <c:pt idx="171">
                  <c:v>97.099999999999</c:v>
                </c:pt>
                <c:pt idx="172">
                  <c:v>97.199999999998994</c:v>
                </c:pt>
                <c:pt idx="173">
                  <c:v>97.299999999999002</c:v>
                </c:pt>
                <c:pt idx="174">
                  <c:v>97.399999999998997</c:v>
                </c:pt>
                <c:pt idx="175">
                  <c:v>97.499999999999005</c:v>
                </c:pt>
                <c:pt idx="176">
                  <c:v>97.599999999999</c:v>
                </c:pt>
                <c:pt idx="177">
                  <c:v>97.699999999998994</c:v>
                </c:pt>
                <c:pt idx="178">
                  <c:v>97.799999999999002</c:v>
                </c:pt>
                <c:pt idx="179">
                  <c:v>97.899999999998997</c:v>
                </c:pt>
                <c:pt idx="180">
                  <c:v>97.999999999999005</c:v>
                </c:pt>
                <c:pt idx="181">
                  <c:v>98.099999999999</c:v>
                </c:pt>
                <c:pt idx="182">
                  <c:v>98.199999999998994</c:v>
                </c:pt>
                <c:pt idx="183">
                  <c:v>98.299999999999002</c:v>
                </c:pt>
                <c:pt idx="184">
                  <c:v>98.399999999998997</c:v>
                </c:pt>
                <c:pt idx="185">
                  <c:v>98.499999999998906</c:v>
                </c:pt>
                <c:pt idx="186">
                  <c:v>98.5999999999989</c:v>
                </c:pt>
                <c:pt idx="187">
                  <c:v>98.699999999998894</c:v>
                </c:pt>
                <c:pt idx="188">
                  <c:v>98.799999999998903</c:v>
                </c:pt>
                <c:pt idx="189">
                  <c:v>98.899999999998897</c:v>
                </c:pt>
                <c:pt idx="190">
                  <c:v>98.999999999998906</c:v>
                </c:pt>
                <c:pt idx="191">
                  <c:v>99.0999999999989</c:v>
                </c:pt>
                <c:pt idx="192">
                  <c:v>99.199999999998894</c:v>
                </c:pt>
                <c:pt idx="193">
                  <c:v>99.299999999998903</c:v>
                </c:pt>
                <c:pt idx="194">
                  <c:v>99.399999999998897</c:v>
                </c:pt>
                <c:pt idx="195">
                  <c:v>99.499999999998906</c:v>
                </c:pt>
                <c:pt idx="196">
                  <c:v>99.5999999999989</c:v>
                </c:pt>
                <c:pt idx="197">
                  <c:v>99.699999999998894</c:v>
                </c:pt>
                <c:pt idx="198">
                  <c:v>99.799999999998903</c:v>
                </c:pt>
                <c:pt idx="199">
                  <c:v>99.899999999998897</c:v>
                </c:pt>
                <c:pt idx="200">
                  <c:v>99.999999999998906</c:v>
                </c:pt>
              </c:numCache>
            </c:numRef>
          </c:cat>
          <c:val>
            <c:numRef>
              <c:f>'PF Calculation'!$O$56:$O$256</c:f>
              <c:numCache>
                <c:formatCode>General</c:formatCode>
                <c:ptCount val="201"/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B-4D47-A6EF-CCD3703BD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332912"/>
        <c:axId val="149345320"/>
      </c:areaChart>
      <c:catAx>
        <c:axId val="149332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Density (%)</a:t>
                </a:r>
              </a:p>
            </c:rich>
          </c:tx>
          <c:layout>
            <c:manualLayout>
              <c:xMode val="edge"/>
              <c:yMode val="edge"/>
              <c:x val="0.4476787681893965"/>
              <c:y val="0.91575359477690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345320"/>
        <c:crosses val="autoZero"/>
        <c:auto val="1"/>
        <c:lblAlgn val="ctr"/>
        <c:lblOffset val="100"/>
        <c:tickLblSkip val="10"/>
        <c:noMultiLvlLbl val="0"/>
      </c:catAx>
      <c:valAx>
        <c:axId val="1493453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9332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807476720403728"/>
          <c:y val="0.18767326549241928"/>
          <c:w val="0.14432404332569057"/>
          <c:h val="0.120318252709089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388144</xdr:colOff>
      <xdr:row>19</xdr:row>
      <xdr:rowOff>98584</xdr:rowOff>
    </xdr:from>
    <xdr:to>
      <xdr:col>10</xdr:col>
      <xdr:colOff>832485</xdr:colOff>
      <xdr:row>35</xdr:row>
      <xdr:rowOff>95251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547689</xdr:colOff>
      <xdr:row>10</xdr:row>
      <xdr:rowOff>95250</xdr:rowOff>
    </xdr:from>
    <xdr:to>
      <xdr:col>7</xdr:col>
      <xdr:colOff>384177</xdr:colOff>
      <xdr:row>13</xdr:row>
      <xdr:rowOff>4445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-2817" t="1979" r="2817" b="-1979"/>
        <a:stretch/>
      </xdr:blipFill>
      <xdr:spPr>
        <a:xfrm>
          <a:off x="4964908" y="2452688"/>
          <a:ext cx="676275" cy="481330"/>
        </a:xfrm>
        <a:prstGeom prst="rect">
          <a:avLst/>
        </a:prstGeom>
      </xdr:spPr>
    </xdr:pic>
    <xdr:clientData/>
  </xdr:twoCellAnchor>
  <xdr:twoCellAnchor editAs="oneCell">
    <xdr:from>
      <xdr:col>6</xdr:col>
      <xdr:colOff>297657</xdr:colOff>
      <xdr:row>6</xdr:row>
      <xdr:rowOff>142876</xdr:rowOff>
    </xdr:from>
    <xdr:to>
      <xdr:col>8</xdr:col>
      <xdr:colOff>111126</xdr:colOff>
      <xdr:row>10</xdr:row>
      <xdr:rowOff>42228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4876" y="1714501"/>
          <a:ext cx="1236980" cy="685800"/>
        </a:xfrm>
        <a:prstGeom prst="rect">
          <a:avLst/>
        </a:prstGeom>
      </xdr:spPr>
    </xdr:pic>
    <xdr:clientData/>
  </xdr:twoCellAnchor>
  <xdr:twoCellAnchor editAs="oneCell">
    <xdr:from>
      <xdr:col>6</xdr:col>
      <xdr:colOff>488156</xdr:colOff>
      <xdr:row>13</xdr:row>
      <xdr:rowOff>107157</xdr:rowOff>
    </xdr:from>
    <xdr:to>
      <xdr:col>7</xdr:col>
      <xdr:colOff>538004</xdr:colOff>
      <xdr:row>15</xdr:row>
      <xdr:rowOff>71756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05375" y="3036095"/>
          <a:ext cx="889635" cy="350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0"/>
  <sheetViews>
    <sheetView tabSelected="1" workbookViewId="0">
      <pane ySplit="1" topLeftCell="A29" activePane="bottomLeft" state="frozen"/>
      <selection pane="bottomLeft" activeCell="G63" sqref="G63"/>
    </sheetView>
  </sheetViews>
  <sheetFormatPr defaultColWidth="9.109375" defaultRowHeight="14.4" x14ac:dyDescent="0.3"/>
  <cols>
    <col min="1" max="1" width="6.88671875" customWidth="1"/>
    <col min="2" max="2" width="33.44140625" style="1" customWidth="1"/>
    <col min="3" max="3" width="19.6640625" style="1" customWidth="1"/>
    <col min="4" max="4" width="20" style="1" customWidth="1"/>
    <col min="5" max="5" width="10.5546875" style="1" customWidth="1"/>
    <col min="6" max="6" width="6.33203125" style="1" customWidth="1"/>
    <col min="7" max="7" width="6.5546875" style="1" customWidth="1"/>
    <col min="9" max="9" width="9.109375" style="1"/>
    <col min="10" max="10" width="8.88671875" style="1" customWidth="1"/>
    <col min="11" max="11" width="7.5546875" style="1" customWidth="1"/>
    <col min="12" max="12" width="10" style="1" customWidth="1"/>
    <col min="13" max="13" width="7.88671875" customWidth="1"/>
    <col min="14" max="14" width="10.33203125" style="17" customWidth="1"/>
    <col min="15" max="15" width="16.33203125" customWidth="1"/>
  </cols>
  <sheetData>
    <row r="1" spans="1:14" s="37" customFormat="1" x14ac:dyDescent="0.3">
      <c r="A1" s="31" t="s">
        <v>24</v>
      </c>
      <c r="B1" s="32" t="s">
        <v>27</v>
      </c>
      <c r="C1" s="32" t="s">
        <v>28</v>
      </c>
      <c r="D1" s="32" t="s">
        <v>29</v>
      </c>
      <c r="E1" s="32" t="s">
        <v>30</v>
      </c>
      <c r="F1" s="33" t="s">
        <v>31</v>
      </c>
      <c r="G1" s="33" t="s">
        <v>32</v>
      </c>
      <c r="H1" s="34" t="s">
        <v>33</v>
      </c>
      <c r="I1" s="35" t="s">
        <v>34</v>
      </c>
      <c r="J1" s="35" t="s">
        <v>35</v>
      </c>
      <c r="K1" s="35" t="s">
        <v>36</v>
      </c>
      <c r="L1" s="35" t="s">
        <v>37</v>
      </c>
      <c r="M1" s="36" t="s">
        <v>38</v>
      </c>
      <c r="N1" s="30" t="s">
        <v>39</v>
      </c>
    </row>
    <row r="2" spans="1:14" x14ac:dyDescent="0.3">
      <c r="A2" s="13">
        <v>1</v>
      </c>
      <c r="B2" s="14"/>
      <c r="C2" s="15"/>
      <c r="D2" s="15"/>
      <c r="E2" s="15"/>
      <c r="F2" s="20"/>
      <c r="G2" s="20"/>
      <c r="H2" s="16" t="str">
        <f t="shared" ref="H2:H3" si="0">IF(F2=0," ",AVERAGE(F2,G2))</f>
        <v xml:space="preserve"> </v>
      </c>
      <c r="I2" s="19"/>
      <c r="J2" s="19"/>
      <c r="K2" s="19"/>
      <c r="L2" s="19"/>
      <c r="M2" s="16" t="str">
        <f>IFERROR(IF(J2=0," ",(J2/(K2-L2))),"")</f>
        <v xml:space="preserve"> </v>
      </c>
      <c r="N2" s="28" t="str">
        <f>IFERROR(IF(M2=" "," ",ROUND((M2/H2),3))*100,"")</f>
        <v/>
      </c>
    </row>
    <row r="3" spans="1:14" x14ac:dyDescent="0.3">
      <c r="A3" s="13">
        <v>2</v>
      </c>
      <c r="B3" s="14"/>
      <c r="C3" s="15"/>
      <c r="D3" s="15"/>
      <c r="E3" s="15"/>
      <c r="F3" s="20"/>
      <c r="G3" s="20"/>
      <c r="H3" s="16" t="str">
        <f t="shared" si="0"/>
        <v xml:space="preserve"> </v>
      </c>
      <c r="I3" s="19"/>
      <c r="J3" s="19"/>
      <c r="K3" s="19"/>
      <c r="L3" s="19"/>
      <c r="M3" s="16" t="str">
        <f t="shared" ref="M3:M31" si="1">IFERROR(IF(J3=0," ",(J3/(K3-L3))),"")</f>
        <v xml:space="preserve"> </v>
      </c>
      <c r="N3" s="28" t="str">
        <f t="shared" ref="N3:N31" si="2">IFERROR(IF(M3=" "," ",ROUND((M3/H3),3))*100,"")</f>
        <v/>
      </c>
    </row>
    <row r="4" spans="1:14" x14ac:dyDescent="0.3">
      <c r="A4" s="13">
        <v>3</v>
      </c>
      <c r="B4" s="14"/>
      <c r="C4" s="15"/>
      <c r="D4" s="15"/>
      <c r="E4" s="15"/>
      <c r="F4" s="20"/>
      <c r="G4" s="20"/>
      <c r="H4" s="16" t="str">
        <f t="shared" ref="H4:H17" si="3">IF(F4=0," ",AVERAGE(F4,G4))</f>
        <v xml:space="preserve"> </v>
      </c>
      <c r="I4" s="19"/>
      <c r="J4" s="19"/>
      <c r="K4" s="19"/>
      <c r="L4" s="19"/>
      <c r="M4" s="16" t="str">
        <f t="shared" si="1"/>
        <v xml:space="preserve"> </v>
      </c>
      <c r="N4" s="28" t="str">
        <f t="shared" si="2"/>
        <v/>
      </c>
    </row>
    <row r="5" spans="1:14" x14ac:dyDescent="0.3">
      <c r="A5" s="13">
        <v>4</v>
      </c>
      <c r="B5" s="14"/>
      <c r="C5" s="15"/>
      <c r="D5" s="15"/>
      <c r="E5" s="15"/>
      <c r="F5" s="20"/>
      <c r="G5" s="20"/>
      <c r="H5" s="16" t="str">
        <f t="shared" si="3"/>
        <v xml:space="preserve"> </v>
      </c>
      <c r="I5" s="19"/>
      <c r="J5" s="19"/>
      <c r="K5" s="19"/>
      <c r="L5" s="19"/>
      <c r="M5" s="16" t="str">
        <f t="shared" si="1"/>
        <v xml:space="preserve"> </v>
      </c>
      <c r="N5" s="28" t="str">
        <f t="shared" si="2"/>
        <v/>
      </c>
    </row>
    <row r="6" spans="1:14" x14ac:dyDescent="0.3">
      <c r="A6" s="13">
        <v>5</v>
      </c>
      <c r="B6" s="14"/>
      <c r="C6" s="15"/>
      <c r="D6" s="15"/>
      <c r="E6" s="15"/>
      <c r="F6" s="20"/>
      <c r="G6" s="20"/>
      <c r="H6" s="16" t="str">
        <f t="shared" si="3"/>
        <v xml:space="preserve"> </v>
      </c>
      <c r="I6" s="19"/>
      <c r="J6" s="19"/>
      <c r="K6" s="19"/>
      <c r="L6" s="19"/>
      <c r="M6" s="16" t="str">
        <f t="shared" si="1"/>
        <v xml:space="preserve"> </v>
      </c>
      <c r="N6" s="28" t="str">
        <f t="shared" si="2"/>
        <v/>
      </c>
    </row>
    <row r="7" spans="1:14" x14ac:dyDescent="0.3">
      <c r="A7" s="13">
        <v>6</v>
      </c>
      <c r="B7" s="14"/>
      <c r="C7" s="15"/>
      <c r="D7" s="15"/>
      <c r="E7" s="15"/>
      <c r="F7" s="20"/>
      <c r="G7" s="20"/>
      <c r="H7" s="16" t="str">
        <f t="shared" si="3"/>
        <v xml:space="preserve"> </v>
      </c>
      <c r="I7" s="19"/>
      <c r="J7" s="19"/>
      <c r="K7" s="19"/>
      <c r="L7" s="19"/>
      <c r="M7" s="16" t="str">
        <f t="shared" si="1"/>
        <v xml:space="preserve"> </v>
      </c>
      <c r="N7" s="28" t="str">
        <f t="shared" si="2"/>
        <v/>
      </c>
    </row>
    <row r="8" spans="1:14" x14ac:dyDescent="0.3">
      <c r="A8" s="13">
        <v>7</v>
      </c>
      <c r="B8" s="14"/>
      <c r="C8" s="15"/>
      <c r="D8" s="15"/>
      <c r="E8" s="15"/>
      <c r="F8" s="20"/>
      <c r="G8" s="20"/>
      <c r="H8" s="16" t="str">
        <f t="shared" si="3"/>
        <v xml:space="preserve"> </v>
      </c>
      <c r="I8" s="19"/>
      <c r="J8" s="19"/>
      <c r="K8" s="19"/>
      <c r="L8" s="19"/>
      <c r="M8" s="16" t="str">
        <f t="shared" si="1"/>
        <v xml:space="preserve"> </v>
      </c>
      <c r="N8" s="28" t="str">
        <f t="shared" si="2"/>
        <v/>
      </c>
    </row>
    <row r="9" spans="1:14" x14ac:dyDescent="0.3">
      <c r="A9" s="13">
        <v>8</v>
      </c>
      <c r="B9" s="14"/>
      <c r="C9" s="15"/>
      <c r="D9" s="15"/>
      <c r="E9" s="15"/>
      <c r="F9" s="20"/>
      <c r="G9" s="20"/>
      <c r="H9" s="16" t="str">
        <f t="shared" si="3"/>
        <v xml:space="preserve"> </v>
      </c>
      <c r="I9" s="19"/>
      <c r="J9" s="19"/>
      <c r="K9" s="19"/>
      <c r="L9" s="19"/>
      <c r="M9" s="16" t="str">
        <f t="shared" si="1"/>
        <v xml:space="preserve"> </v>
      </c>
      <c r="N9" s="28" t="str">
        <f t="shared" si="2"/>
        <v/>
      </c>
    </row>
    <row r="10" spans="1:14" x14ac:dyDescent="0.3">
      <c r="A10" s="13">
        <v>9</v>
      </c>
      <c r="B10" s="14"/>
      <c r="C10" s="15"/>
      <c r="D10" s="15"/>
      <c r="E10" s="15"/>
      <c r="F10" s="20"/>
      <c r="G10" s="20"/>
      <c r="H10" s="16" t="str">
        <f t="shared" si="3"/>
        <v xml:space="preserve"> </v>
      </c>
      <c r="I10" s="19"/>
      <c r="J10" s="19"/>
      <c r="K10" s="19"/>
      <c r="L10" s="19"/>
      <c r="M10" s="16" t="str">
        <f t="shared" si="1"/>
        <v xml:space="preserve"> </v>
      </c>
      <c r="N10" s="28" t="str">
        <f t="shared" si="2"/>
        <v/>
      </c>
    </row>
    <row r="11" spans="1:14" x14ac:dyDescent="0.3">
      <c r="A11" s="13">
        <v>10</v>
      </c>
      <c r="B11" s="14"/>
      <c r="C11" s="15"/>
      <c r="D11" s="15"/>
      <c r="E11" s="15"/>
      <c r="F11" s="20"/>
      <c r="G11" s="20"/>
      <c r="H11" s="16" t="str">
        <f t="shared" si="3"/>
        <v xml:space="preserve"> </v>
      </c>
      <c r="I11" s="19"/>
      <c r="J11" s="19"/>
      <c r="K11" s="19"/>
      <c r="L11" s="19"/>
      <c r="M11" s="16" t="str">
        <f t="shared" si="1"/>
        <v xml:space="preserve"> </v>
      </c>
      <c r="N11" s="28" t="str">
        <f t="shared" si="2"/>
        <v/>
      </c>
    </row>
    <row r="12" spans="1:14" x14ac:dyDescent="0.3">
      <c r="A12" s="13">
        <v>11</v>
      </c>
      <c r="B12" s="14"/>
      <c r="C12" s="15"/>
      <c r="D12" s="15"/>
      <c r="E12" s="15"/>
      <c r="F12" s="20"/>
      <c r="G12" s="20"/>
      <c r="H12" s="16" t="str">
        <f t="shared" si="3"/>
        <v xml:space="preserve"> </v>
      </c>
      <c r="I12" s="19"/>
      <c r="J12" s="19"/>
      <c r="K12" s="19"/>
      <c r="L12" s="19"/>
      <c r="M12" s="16" t="str">
        <f t="shared" si="1"/>
        <v xml:space="preserve"> </v>
      </c>
      <c r="N12" s="28" t="str">
        <f t="shared" si="2"/>
        <v/>
      </c>
    </row>
    <row r="13" spans="1:14" x14ac:dyDescent="0.3">
      <c r="A13" s="13">
        <v>12</v>
      </c>
      <c r="B13" s="14"/>
      <c r="C13" s="15"/>
      <c r="D13" s="15"/>
      <c r="E13" s="15"/>
      <c r="F13" s="20"/>
      <c r="G13" s="20"/>
      <c r="H13" s="16" t="str">
        <f t="shared" si="3"/>
        <v xml:space="preserve"> </v>
      </c>
      <c r="I13" s="19"/>
      <c r="J13" s="19"/>
      <c r="K13" s="19"/>
      <c r="L13" s="19"/>
      <c r="M13" s="16" t="str">
        <f t="shared" si="1"/>
        <v xml:space="preserve"> </v>
      </c>
      <c r="N13" s="28" t="str">
        <f t="shared" si="2"/>
        <v/>
      </c>
    </row>
    <row r="14" spans="1:14" x14ac:dyDescent="0.3">
      <c r="A14" s="13">
        <v>13</v>
      </c>
      <c r="B14" s="14"/>
      <c r="C14" s="15"/>
      <c r="D14" s="15"/>
      <c r="E14" s="15"/>
      <c r="F14" s="20"/>
      <c r="G14" s="20"/>
      <c r="H14" s="16" t="str">
        <f t="shared" si="3"/>
        <v xml:space="preserve"> </v>
      </c>
      <c r="I14" s="19"/>
      <c r="J14" s="19"/>
      <c r="K14" s="19"/>
      <c r="L14" s="19"/>
      <c r="M14" s="16" t="str">
        <f t="shared" si="1"/>
        <v xml:space="preserve"> </v>
      </c>
      <c r="N14" s="28" t="str">
        <f t="shared" si="2"/>
        <v/>
      </c>
    </row>
    <row r="15" spans="1:14" x14ac:dyDescent="0.3">
      <c r="A15" s="13">
        <v>14</v>
      </c>
      <c r="B15" s="14"/>
      <c r="C15" s="15"/>
      <c r="D15" s="15"/>
      <c r="E15" s="15"/>
      <c r="F15" s="20"/>
      <c r="G15" s="20"/>
      <c r="H15" s="16" t="str">
        <f t="shared" si="3"/>
        <v xml:space="preserve"> </v>
      </c>
      <c r="I15" s="19"/>
      <c r="J15" s="19"/>
      <c r="K15" s="19"/>
      <c r="L15" s="19"/>
      <c r="M15" s="16" t="str">
        <f t="shared" si="1"/>
        <v xml:space="preserve"> </v>
      </c>
      <c r="N15" s="28" t="str">
        <f t="shared" si="2"/>
        <v/>
      </c>
    </row>
    <row r="16" spans="1:14" x14ac:dyDescent="0.3">
      <c r="A16" s="13">
        <v>15</v>
      </c>
      <c r="B16" s="14"/>
      <c r="C16" s="15"/>
      <c r="D16" s="15"/>
      <c r="E16" s="15"/>
      <c r="F16" s="20"/>
      <c r="G16" s="20"/>
      <c r="H16" s="16" t="str">
        <f t="shared" si="3"/>
        <v xml:space="preserve"> </v>
      </c>
      <c r="I16" s="19"/>
      <c r="J16" s="19"/>
      <c r="K16" s="19"/>
      <c r="L16" s="19"/>
      <c r="M16" s="16" t="str">
        <f t="shared" si="1"/>
        <v xml:space="preserve"> </v>
      </c>
      <c r="N16" s="28" t="str">
        <f t="shared" si="2"/>
        <v/>
      </c>
    </row>
    <row r="17" spans="1:14" x14ac:dyDescent="0.3">
      <c r="A17" s="13">
        <v>16</v>
      </c>
      <c r="B17" s="14"/>
      <c r="C17" s="15"/>
      <c r="D17" s="15"/>
      <c r="E17" s="15"/>
      <c r="F17" s="20"/>
      <c r="G17" s="20"/>
      <c r="H17" s="16" t="str">
        <f t="shared" si="3"/>
        <v xml:space="preserve"> </v>
      </c>
      <c r="I17" s="19"/>
      <c r="J17" s="19"/>
      <c r="K17" s="19"/>
      <c r="L17" s="19"/>
      <c r="M17" s="16" t="str">
        <f t="shared" si="1"/>
        <v xml:space="preserve"> </v>
      </c>
      <c r="N17" s="28" t="str">
        <f t="shared" si="2"/>
        <v/>
      </c>
    </row>
    <row r="18" spans="1:14" x14ac:dyDescent="0.3">
      <c r="A18" s="13">
        <v>17</v>
      </c>
      <c r="B18" s="14"/>
      <c r="C18" s="15"/>
      <c r="D18" s="15"/>
      <c r="E18" s="15"/>
      <c r="F18" s="20"/>
      <c r="G18" s="20"/>
      <c r="H18" s="16" t="str">
        <f t="shared" ref="H18:H31" si="4">IF(F18=0," ",AVERAGE(F18,G18))</f>
        <v xml:space="preserve"> </v>
      </c>
      <c r="I18" s="19"/>
      <c r="J18" s="19"/>
      <c r="K18" s="19"/>
      <c r="L18" s="19"/>
      <c r="M18" s="16" t="str">
        <f t="shared" si="1"/>
        <v xml:space="preserve"> </v>
      </c>
      <c r="N18" s="28" t="str">
        <f t="shared" si="2"/>
        <v/>
      </c>
    </row>
    <row r="19" spans="1:14" x14ac:dyDescent="0.3">
      <c r="A19" s="13">
        <v>18</v>
      </c>
      <c r="B19" s="14"/>
      <c r="C19" s="15"/>
      <c r="D19" s="15"/>
      <c r="E19" s="15"/>
      <c r="F19" s="20"/>
      <c r="G19" s="20"/>
      <c r="H19" s="16" t="str">
        <f t="shared" si="4"/>
        <v xml:space="preserve"> </v>
      </c>
      <c r="I19" s="19"/>
      <c r="J19" s="19"/>
      <c r="K19" s="19"/>
      <c r="L19" s="19"/>
      <c r="M19" s="16" t="str">
        <f t="shared" si="1"/>
        <v xml:space="preserve"> </v>
      </c>
      <c r="N19" s="28" t="str">
        <f t="shared" si="2"/>
        <v/>
      </c>
    </row>
    <row r="20" spans="1:14" x14ac:dyDescent="0.3">
      <c r="A20" s="13">
        <v>19</v>
      </c>
      <c r="B20" s="14"/>
      <c r="C20" s="15"/>
      <c r="D20" s="15"/>
      <c r="E20" s="15"/>
      <c r="F20" s="20"/>
      <c r="G20" s="20"/>
      <c r="H20" s="16" t="str">
        <f t="shared" si="4"/>
        <v xml:space="preserve"> </v>
      </c>
      <c r="I20" s="19"/>
      <c r="J20" s="19"/>
      <c r="K20" s="19"/>
      <c r="L20" s="19"/>
      <c r="M20" s="16" t="str">
        <f t="shared" si="1"/>
        <v xml:space="preserve"> </v>
      </c>
      <c r="N20" s="28" t="str">
        <f t="shared" si="2"/>
        <v/>
      </c>
    </row>
    <row r="21" spans="1:14" x14ac:dyDescent="0.3">
      <c r="A21" s="13">
        <v>20</v>
      </c>
      <c r="B21" s="14"/>
      <c r="C21" s="15"/>
      <c r="D21" s="15"/>
      <c r="E21" s="15"/>
      <c r="F21" s="20"/>
      <c r="G21" s="20"/>
      <c r="H21" s="16" t="str">
        <f t="shared" si="4"/>
        <v xml:space="preserve"> </v>
      </c>
      <c r="I21" s="19"/>
      <c r="J21" s="19"/>
      <c r="K21" s="19"/>
      <c r="L21" s="19"/>
      <c r="M21" s="16" t="str">
        <f t="shared" si="1"/>
        <v xml:space="preserve"> </v>
      </c>
      <c r="N21" s="28" t="str">
        <f t="shared" si="2"/>
        <v/>
      </c>
    </row>
    <row r="22" spans="1:14" x14ac:dyDescent="0.3">
      <c r="A22" s="13">
        <v>21</v>
      </c>
      <c r="B22" s="14"/>
      <c r="C22" s="15"/>
      <c r="D22" s="15"/>
      <c r="E22" s="15"/>
      <c r="F22" s="20"/>
      <c r="G22" s="20"/>
      <c r="H22" s="16" t="str">
        <f t="shared" si="4"/>
        <v xml:space="preserve"> </v>
      </c>
      <c r="I22" s="19"/>
      <c r="J22" s="19"/>
      <c r="K22" s="19"/>
      <c r="L22" s="19"/>
      <c r="M22" s="16" t="str">
        <f t="shared" si="1"/>
        <v xml:space="preserve"> </v>
      </c>
      <c r="N22" s="28" t="str">
        <f t="shared" si="2"/>
        <v/>
      </c>
    </row>
    <row r="23" spans="1:14" x14ac:dyDescent="0.3">
      <c r="A23" s="13">
        <v>22</v>
      </c>
      <c r="B23" s="14"/>
      <c r="C23" s="15"/>
      <c r="D23" s="15"/>
      <c r="E23" s="15"/>
      <c r="F23" s="20"/>
      <c r="G23" s="20"/>
      <c r="H23" s="16" t="str">
        <f t="shared" si="4"/>
        <v xml:space="preserve"> </v>
      </c>
      <c r="I23" s="19"/>
      <c r="J23" s="19"/>
      <c r="K23" s="19"/>
      <c r="L23" s="19"/>
      <c r="M23" s="16" t="str">
        <f t="shared" si="1"/>
        <v xml:space="preserve"> </v>
      </c>
      <c r="N23" s="28" t="str">
        <f t="shared" si="2"/>
        <v/>
      </c>
    </row>
    <row r="24" spans="1:14" x14ac:dyDescent="0.3">
      <c r="A24" s="13">
        <v>23</v>
      </c>
      <c r="B24" s="14"/>
      <c r="C24" s="15"/>
      <c r="D24" s="15"/>
      <c r="E24" s="15"/>
      <c r="F24" s="20"/>
      <c r="G24" s="20"/>
      <c r="H24" s="16" t="str">
        <f t="shared" si="4"/>
        <v xml:space="preserve"> </v>
      </c>
      <c r="I24" s="19"/>
      <c r="J24" s="19"/>
      <c r="K24" s="19"/>
      <c r="L24" s="19"/>
      <c r="M24" s="16" t="str">
        <f t="shared" si="1"/>
        <v xml:space="preserve"> </v>
      </c>
      <c r="N24" s="28" t="str">
        <f t="shared" si="2"/>
        <v/>
      </c>
    </row>
    <row r="25" spans="1:14" x14ac:dyDescent="0.3">
      <c r="A25" s="13">
        <v>24</v>
      </c>
      <c r="B25" s="14"/>
      <c r="C25" s="15"/>
      <c r="D25" s="15"/>
      <c r="E25" s="15"/>
      <c r="F25" s="20"/>
      <c r="G25" s="20"/>
      <c r="H25" s="16" t="str">
        <f t="shared" si="4"/>
        <v xml:space="preserve"> </v>
      </c>
      <c r="I25" s="19"/>
      <c r="J25" s="19"/>
      <c r="K25" s="19"/>
      <c r="L25" s="19"/>
      <c r="M25" s="16" t="str">
        <f t="shared" si="1"/>
        <v xml:space="preserve"> </v>
      </c>
      <c r="N25" s="28" t="str">
        <f t="shared" si="2"/>
        <v/>
      </c>
    </row>
    <row r="26" spans="1:14" x14ac:dyDescent="0.3">
      <c r="A26" s="13">
        <v>25</v>
      </c>
      <c r="B26" s="14"/>
      <c r="C26" s="15"/>
      <c r="D26" s="15"/>
      <c r="E26" s="15"/>
      <c r="F26" s="20"/>
      <c r="G26" s="20"/>
      <c r="H26" s="16" t="str">
        <f t="shared" si="4"/>
        <v xml:space="preserve"> </v>
      </c>
      <c r="I26" s="19"/>
      <c r="J26" s="19"/>
      <c r="K26" s="19"/>
      <c r="L26" s="19"/>
      <c r="M26" s="16" t="str">
        <f t="shared" si="1"/>
        <v xml:space="preserve"> </v>
      </c>
      <c r="N26" s="28" t="str">
        <f t="shared" si="2"/>
        <v/>
      </c>
    </row>
    <row r="27" spans="1:14" x14ac:dyDescent="0.3">
      <c r="A27" s="13">
        <v>26</v>
      </c>
      <c r="B27" s="14"/>
      <c r="C27" s="15"/>
      <c r="D27" s="15"/>
      <c r="E27" s="15"/>
      <c r="F27" s="20"/>
      <c r="G27" s="20"/>
      <c r="H27" s="16" t="str">
        <f t="shared" si="4"/>
        <v xml:space="preserve"> </v>
      </c>
      <c r="I27" s="19"/>
      <c r="J27" s="19"/>
      <c r="K27" s="19"/>
      <c r="L27" s="19"/>
      <c r="M27" s="16" t="str">
        <f t="shared" si="1"/>
        <v xml:space="preserve"> </v>
      </c>
      <c r="N27" s="28" t="str">
        <f t="shared" si="2"/>
        <v/>
      </c>
    </row>
    <row r="28" spans="1:14" x14ac:dyDescent="0.3">
      <c r="A28" s="13">
        <v>27</v>
      </c>
      <c r="B28" s="14"/>
      <c r="C28" s="15"/>
      <c r="D28" s="15"/>
      <c r="E28" s="15"/>
      <c r="F28" s="20"/>
      <c r="G28" s="20"/>
      <c r="H28" s="16" t="str">
        <f t="shared" si="4"/>
        <v xml:space="preserve"> </v>
      </c>
      <c r="I28" s="19"/>
      <c r="J28" s="19"/>
      <c r="K28" s="19"/>
      <c r="L28" s="19"/>
      <c r="M28" s="16" t="str">
        <f t="shared" si="1"/>
        <v xml:space="preserve"> </v>
      </c>
      <c r="N28" s="28" t="str">
        <f t="shared" si="2"/>
        <v/>
      </c>
    </row>
    <row r="29" spans="1:14" x14ac:dyDescent="0.3">
      <c r="A29" s="13">
        <v>28</v>
      </c>
      <c r="B29" s="14"/>
      <c r="C29" s="15"/>
      <c r="D29" s="15"/>
      <c r="E29" s="15"/>
      <c r="F29" s="20"/>
      <c r="G29" s="20"/>
      <c r="H29" s="16" t="str">
        <f t="shared" si="4"/>
        <v xml:space="preserve"> </v>
      </c>
      <c r="I29" s="19"/>
      <c r="J29" s="19"/>
      <c r="K29" s="19"/>
      <c r="L29" s="19"/>
      <c r="M29" s="16" t="str">
        <f t="shared" si="1"/>
        <v xml:space="preserve"> </v>
      </c>
      <c r="N29" s="28" t="str">
        <f t="shared" si="2"/>
        <v/>
      </c>
    </row>
    <row r="30" spans="1:14" x14ac:dyDescent="0.3">
      <c r="A30" s="13">
        <v>29</v>
      </c>
      <c r="B30" s="14"/>
      <c r="C30" s="15"/>
      <c r="D30" s="15"/>
      <c r="E30" s="15"/>
      <c r="F30" s="20"/>
      <c r="G30" s="20"/>
      <c r="H30" s="16" t="str">
        <f t="shared" si="4"/>
        <v xml:space="preserve"> </v>
      </c>
      <c r="I30" s="19"/>
      <c r="J30" s="19"/>
      <c r="K30" s="19"/>
      <c r="L30" s="19"/>
      <c r="M30" s="16" t="str">
        <f t="shared" si="1"/>
        <v xml:space="preserve"> </v>
      </c>
      <c r="N30" s="28" t="str">
        <f t="shared" si="2"/>
        <v/>
      </c>
    </row>
    <row r="31" spans="1:14" x14ac:dyDescent="0.3">
      <c r="A31" s="13">
        <v>30</v>
      </c>
      <c r="B31" s="14"/>
      <c r="C31" s="15"/>
      <c r="D31" s="15"/>
      <c r="E31" s="15"/>
      <c r="F31" s="20"/>
      <c r="G31" s="20"/>
      <c r="H31" s="16" t="str">
        <f t="shared" si="4"/>
        <v xml:space="preserve"> </v>
      </c>
      <c r="I31" s="19"/>
      <c r="J31" s="19"/>
      <c r="K31" s="19"/>
      <c r="L31" s="19"/>
      <c r="M31" s="16" t="str">
        <f t="shared" si="1"/>
        <v xml:space="preserve"> </v>
      </c>
      <c r="N31" s="28" t="str">
        <f t="shared" si="2"/>
        <v/>
      </c>
    </row>
    <row r="32" spans="1:14" x14ac:dyDescent="0.3">
      <c r="A32" s="13">
        <v>31</v>
      </c>
      <c r="B32" s="14"/>
      <c r="C32" s="15"/>
      <c r="D32" s="15"/>
      <c r="E32" s="15"/>
      <c r="F32" s="20"/>
      <c r="G32" s="20"/>
      <c r="H32" s="16" t="str">
        <f t="shared" ref="H32:H95" si="5">IF(F32=0," ",AVERAGE(F32,G32))</f>
        <v xml:space="preserve"> </v>
      </c>
      <c r="I32" s="19"/>
      <c r="J32" s="19"/>
      <c r="K32" s="19"/>
      <c r="L32" s="19"/>
      <c r="M32" s="16" t="str">
        <f t="shared" ref="M32:M95" si="6">IFERROR(IF(J32=0," ",(J32/(K32-L32))),"")</f>
        <v xml:space="preserve"> </v>
      </c>
      <c r="N32" s="28" t="str">
        <f t="shared" ref="N32:N95" si="7">IFERROR(IF(M32=" "," ",ROUND((M32/H32),3))*100,"")</f>
        <v/>
      </c>
    </row>
    <row r="33" spans="1:14" x14ac:dyDescent="0.3">
      <c r="A33" s="13">
        <v>32</v>
      </c>
      <c r="B33" s="14"/>
      <c r="C33" s="15"/>
      <c r="D33" s="15"/>
      <c r="E33" s="15"/>
      <c r="F33" s="20"/>
      <c r="G33" s="20"/>
      <c r="H33" s="16" t="str">
        <f t="shared" si="5"/>
        <v xml:space="preserve"> </v>
      </c>
      <c r="I33" s="19"/>
      <c r="J33" s="19"/>
      <c r="K33" s="19"/>
      <c r="L33" s="19"/>
      <c r="M33" s="16" t="str">
        <f t="shared" si="6"/>
        <v xml:space="preserve"> </v>
      </c>
      <c r="N33" s="28" t="str">
        <f t="shared" si="7"/>
        <v/>
      </c>
    </row>
    <row r="34" spans="1:14" x14ac:dyDescent="0.3">
      <c r="A34" s="13">
        <v>33</v>
      </c>
      <c r="B34" s="14"/>
      <c r="C34" s="15"/>
      <c r="D34" s="15"/>
      <c r="E34" s="15"/>
      <c r="F34" s="20"/>
      <c r="G34" s="20"/>
      <c r="H34" s="16" t="str">
        <f t="shared" si="5"/>
        <v xml:space="preserve"> </v>
      </c>
      <c r="I34" s="19"/>
      <c r="J34" s="19"/>
      <c r="K34" s="19"/>
      <c r="L34" s="19"/>
      <c r="M34" s="16" t="str">
        <f t="shared" si="6"/>
        <v xml:space="preserve"> </v>
      </c>
      <c r="N34" s="28" t="str">
        <f t="shared" si="7"/>
        <v/>
      </c>
    </row>
    <row r="35" spans="1:14" x14ac:dyDescent="0.3">
      <c r="A35" s="13">
        <v>34</v>
      </c>
      <c r="B35" s="14"/>
      <c r="C35" s="15"/>
      <c r="D35" s="15"/>
      <c r="E35" s="15"/>
      <c r="F35" s="20"/>
      <c r="G35" s="20"/>
      <c r="H35" s="16" t="str">
        <f t="shared" si="5"/>
        <v xml:space="preserve"> </v>
      </c>
      <c r="I35" s="19"/>
      <c r="J35" s="19"/>
      <c r="K35" s="19"/>
      <c r="L35" s="19"/>
      <c r="M35" s="16" t="str">
        <f t="shared" si="6"/>
        <v xml:space="preserve"> </v>
      </c>
      <c r="N35" s="28" t="str">
        <f t="shared" si="7"/>
        <v/>
      </c>
    </row>
    <row r="36" spans="1:14" x14ac:dyDescent="0.3">
      <c r="A36" s="13">
        <v>35</v>
      </c>
      <c r="B36" s="14"/>
      <c r="C36" s="15"/>
      <c r="D36" s="15"/>
      <c r="E36" s="15"/>
      <c r="F36" s="20"/>
      <c r="G36" s="20"/>
      <c r="H36" s="16" t="str">
        <f t="shared" si="5"/>
        <v xml:space="preserve"> </v>
      </c>
      <c r="I36" s="19"/>
      <c r="J36" s="19"/>
      <c r="K36" s="19"/>
      <c r="L36" s="19"/>
      <c r="M36" s="16" t="str">
        <f t="shared" si="6"/>
        <v xml:space="preserve"> </v>
      </c>
      <c r="N36" s="28" t="str">
        <f t="shared" si="7"/>
        <v/>
      </c>
    </row>
    <row r="37" spans="1:14" x14ac:dyDescent="0.3">
      <c r="A37" s="13">
        <v>36</v>
      </c>
      <c r="B37" s="14"/>
      <c r="C37" s="15"/>
      <c r="D37" s="15"/>
      <c r="E37" s="15"/>
      <c r="F37" s="20"/>
      <c r="G37" s="20"/>
      <c r="H37" s="16" t="str">
        <f t="shared" si="5"/>
        <v xml:space="preserve"> </v>
      </c>
      <c r="I37" s="19"/>
      <c r="J37" s="19"/>
      <c r="K37" s="19"/>
      <c r="L37" s="19"/>
      <c r="M37" s="16" t="str">
        <f t="shared" si="6"/>
        <v xml:space="preserve"> </v>
      </c>
      <c r="N37" s="28" t="str">
        <f t="shared" si="7"/>
        <v/>
      </c>
    </row>
    <row r="38" spans="1:14" x14ac:dyDescent="0.3">
      <c r="A38" s="13">
        <v>37</v>
      </c>
      <c r="B38" s="14"/>
      <c r="C38" s="15"/>
      <c r="D38" s="15"/>
      <c r="E38" s="15"/>
      <c r="F38" s="20"/>
      <c r="G38" s="20"/>
      <c r="H38" s="16" t="str">
        <f t="shared" si="5"/>
        <v xml:space="preserve"> </v>
      </c>
      <c r="I38" s="19"/>
      <c r="J38" s="19"/>
      <c r="K38" s="19"/>
      <c r="L38" s="19"/>
      <c r="M38" s="16" t="str">
        <f t="shared" si="6"/>
        <v xml:space="preserve"> </v>
      </c>
      <c r="N38" s="28" t="str">
        <f t="shared" si="7"/>
        <v/>
      </c>
    </row>
    <row r="39" spans="1:14" x14ac:dyDescent="0.3">
      <c r="A39" s="13">
        <v>38</v>
      </c>
      <c r="B39" s="14"/>
      <c r="C39" s="15"/>
      <c r="D39" s="15"/>
      <c r="E39" s="15"/>
      <c r="F39" s="20"/>
      <c r="G39" s="20"/>
      <c r="H39" s="16" t="str">
        <f t="shared" si="5"/>
        <v xml:space="preserve"> </v>
      </c>
      <c r="I39" s="19"/>
      <c r="J39" s="19"/>
      <c r="K39" s="19"/>
      <c r="L39" s="19"/>
      <c r="M39" s="16" t="str">
        <f t="shared" si="6"/>
        <v xml:space="preserve"> </v>
      </c>
      <c r="N39" s="28" t="str">
        <f t="shared" si="7"/>
        <v/>
      </c>
    </row>
    <row r="40" spans="1:14" x14ac:dyDescent="0.3">
      <c r="A40" s="13">
        <v>39</v>
      </c>
      <c r="B40" s="14"/>
      <c r="C40" s="15"/>
      <c r="D40" s="15"/>
      <c r="E40" s="15"/>
      <c r="F40" s="20"/>
      <c r="G40" s="20"/>
      <c r="H40" s="16" t="str">
        <f t="shared" si="5"/>
        <v xml:space="preserve"> </v>
      </c>
      <c r="I40" s="19"/>
      <c r="J40" s="19"/>
      <c r="K40" s="19"/>
      <c r="L40" s="19"/>
      <c r="M40" s="16" t="str">
        <f t="shared" si="6"/>
        <v xml:space="preserve"> </v>
      </c>
      <c r="N40" s="28" t="str">
        <f t="shared" si="7"/>
        <v/>
      </c>
    </row>
    <row r="41" spans="1:14" x14ac:dyDescent="0.3">
      <c r="A41" s="13">
        <v>40</v>
      </c>
      <c r="B41" s="14"/>
      <c r="C41" s="15"/>
      <c r="D41" s="15"/>
      <c r="E41" s="15"/>
      <c r="F41" s="20"/>
      <c r="G41" s="20"/>
      <c r="H41" s="16" t="str">
        <f t="shared" si="5"/>
        <v xml:space="preserve"> </v>
      </c>
      <c r="I41" s="19"/>
      <c r="J41" s="19"/>
      <c r="K41" s="19"/>
      <c r="L41" s="19"/>
      <c r="M41" s="16" t="str">
        <f t="shared" si="6"/>
        <v xml:space="preserve"> </v>
      </c>
      <c r="N41" s="28" t="str">
        <f t="shared" si="7"/>
        <v/>
      </c>
    </row>
    <row r="42" spans="1:14" x14ac:dyDescent="0.3">
      <c r="A42" s="13">
        <v>41</v>
      </c>
      <c r="B42" s="14"/>
      <c r="C42" s="15"/>
      <c r="D42" s="15"/>
      <c r="E42" s="15"/>
      <c r="F42" s="20"/>
      <c r="G42" s="20"/>
      <c r="H42" s="16" t="str">
        <f t="shared" si="5"/>
        <v xml:space="preserve"> </v>
      </c>
      <c r="I42" s="19"/>
      <c r="J42" s="19"/>
      <c r="K42" s="19"/>
      <c r="L42" s="19"/>
      <c r="M42" s="16" t="str">
        <f t="shared" si="6"/>
        <v xml:space="preserve"> </v>
      </c>
      <c r="N42" s="28" t="str">
        <f t="shared" si="7"/>
        <v/>
      </c>
    </row>
    <row r="43" spans="1:14" x14ac:dyDescent="0.3">
      <c r="A43" s="13">
        <v>42</v>
      </c>
      <c r="B43" s="14"/>
      <c r="C43" s="15"/>
      <c r="D43" s="15"/>
      <c r="E43" s="15"/>
      <c r="F43" s="20"/>
      <c r="G43" s="20"/>
      <c r="H43" s="16" t="str">
        <f t="shared" si="5"/>
        <v xml:space="preserve"> </v>
      </c>
      <c r="I43" s="19"/>
      <c r="J43" s="19"/>
      <c r="K43" s="19"/>
      <c r="L43" s="19"/>
      <c r="M43" s="16" t="str">
        <f t="shared" si="6"/>
        <v xml:space="preserve"> </v>
      </c>
      <c r="N43" s="28" t="str">
        <f t="shared" si="7"/>
        <v/>
      </c>
    </row>
    <row r="44" spans="1:14" x14ac:dyDescent="0.3">
      <c r="A44" s="13">
        <v>43</v>
      </c>
      <c r="B44" s="14"/>
      <c r="C44" s="15"/>
      <c r="D44" s="15"/>
      <c r="E44" s="15"/>
      <c r="F44" s="20"/>
      <c r="G44" s="20"/>
      <c r="H44" s="16" t="str">
        <f t="shared" si="5"/>
        <v xml:space="preserve"> </v>
      </c>
      <c r="I44" s="19"/>
      <c r="J44" s="19"/>
      <c r="K44" s="19"/>
      <c r="L44" s="19"/>
      <c r="M44" s="16" t="str">
        <f t="shared" si="6"/>
        <v xml:space="preserve"> </v>
      </c>
      <c r="N44" s="28" t="str">
        <f t="shared" si="7"/>
        <v/>
      </c>
    </row>
    <row r="45" spans="1:14" x14ac:dyDescent="0.3">
      <c r="A45" s="13">
        <v>44</v>
      </c>
      <c r="B45" s="14"/>
      <c r="C45" s="15"/>
      <c r="D45" s="15"/>
      <c r="E45" s="15"/>
      <c r="F45" s="20"/>
      <c r="G45" s="20"/>
      <c r="H45" s="16" t="str">
        <f t="shared" si="5"/>
        <v xml:space="preserve"> </v>
      </c>
      <c r="I45" s="19"/>
      <c r="J45" s="19"/>
      <c r="K45" s="19"/>
      <c r="L45" s="19"/>
      <c r="M45" s="16" t="str">
        <f t="shared" si="6"/>
        <v xml:space="preserve"> </v>
      </c>
      <c r="N45" s="28" t="str">
        <f t="shared" si="7"/>
        <v/>
      </c>
    </row>
    <row r="46" spans="1:14" x14ac:dyDescent="0.3">
      <c r="A46" s="13">
        <v>45</v>
      </c>
      <c r="B46" s="14"/>
      <c r="C46" s="15"/>
      <c r="D46" s="15"/>
      <c r="E46" s="15"/>
      <c r="F46" s="20"/>
      <c r="G46" s="20"/>
      <c r="H46" s="16" t="str">
        <f t="shared" si="5"/>
        <v xml:space="preserve"> </v>
      </c>
      <c r="I46" s="19"/>
      <c r="J46" s="19"/>
      <c r="K46" s="19"/>
      <c r="L46" s="19"/>
      <c r="M46" s="16" t="str">
        <f t="shared" si="6"/>
        <v xml:space="preserve"> </v>
      </c>
      <c r="N46" s="28" t="str">
        <f t="shared" si="7"/>
        <v/>
      </c>
    </row>
    <row r="47" spans="1:14" x14ac:dyDescent="0.3">
      <c r="A47" s="13">
        <v>46</v>
      </c>
      <c r="B47" s="14"/>
      <c r="C47" s="15"/>
      <c r="D47" s="15"/>
      <c r="E47" s="15"/>
      <c r="F47" s="20"/>
      <c r="G47" s="20"/>
      <c r="H47" s="16" t="str">
        <f t="shared" si="5"/>
        <v xml:space="preserve"> </v>
      </c>
      <c r="I47" s="19"/>
      <c r="J47" s="19"/>
      <c r="K47" s="19"/>
      <c r="L47" s="19"/>
      <c r="M47" s="16" t="str">
        <f t="shared" si="6"/>
        <v xml:space="preserve"> </v>
      </c>
      <c r="N47" s="28" t="str">
        <f t="shared" si="7"/>
        <v/>
      </c>
    </row>
    <row r="48" spans="1:14" x14ac:dyDescent="0.3">
      <c r="A48" s="13">
        <v>47</v>
      </c>
      <c r="B48" s="14"/>
      <c r="C48" s="15"/>
      <c r="D48" s="15"/>
      <c r="E48" s="15"/>
      <c r="F48" s="20"/>
      <c r="G48" s="20"/>
      <c r="H48" s="16" t="str">
        <f t="shared" si="5"/>
        <v xml:space="preserve"> </v>
      </c>
      <c r="I48" s="19"/>
      <c r="J48" s="19"/>
      <c r="K48" s="19"/>
      <c r="L48" s="19"/>
      <c r="M48" s="16" t="str">
        <f t="shared" si="6"/>
        <v xml:space="preserve"> </v>
      </c>
      <c r="N48" s="28" t="str">
        <f t="shared" si="7"/>
        <v/>
      </c>
    </row>
    <row r="49" spans="1:14" x14ac:dyDescent="0.3">
      <c r="A49" s="13">
        <v>48</v>
      </c>
      <c r="B49" s="14"/>
      <c r="C49" s="15"/>
      <c r="D49" s="15"/>
      <c r="E49" s="15"/>
      <c r="F49" s="20"/>
      <c r="G49" s="20"/>
      <c r="H49" s="16" t="str">
        <f t="shared" si="5"/>
        <v xml:space="preserve"> </v>
      </c>
      <c r="I49" s="19"/>
      <c r="J49" s="19"/>
      <c r="K49" s="19"/>
      <c r="L49" s="19"/>
      <c r="M49" s="16" t="str">
        <f t="shared" si="6"/>
        <v xml:space="preserve"> </v>
      </c>
      <c r="N49" s="28" t="str">
        <f t="shared" si="7"/>
        <v/>
      </c>
    </row>
    <row r="50" spans="1:14" x14ac:dyDescent="0.3">
      <c r="A50" s="13">
        <v>49</v>
      </c>
      <c r="B50" s="14"/>
      <c r="C50" s="15"/>
      <c r="D50" s="15"/>
      <c r="E50" s="15"/>
      <c r="F50" s="20"/>
      <c r="G50" s="20"/>
      <c r="H50" s="16" t="str">
        <f t="shared" si="5"/>
        <v xml:space="preserve"> </v>
      </c>
      <c r="I50" s="19"/>
      <c r="J50" s="19"/>
      <c r="K50" s="19"/>
      <c r="L50" s="19"/>
      <c r="M50" s="16" t="str">
        <f t="shared" si="6"/>
        <v xml:space="preserve"> </v>
      </c>
      <c r="N50" s="28" t="str">
        <f t="shared" si="7"/>
        <v/>
      </c>
    </row>
    <row r="51" spans="1:14" x14ac:dyDescent="0.3">
      <c r="A51" s="13">
        <v>50</v>
      </c>
      <c r="B51" s="14"/>
      <c r="C51" s="15"/>
      <c r="D51" s="15"/>
      <c r="E51" s="15"/>
      <c r="F51" s="20"/>
      <c r="G51" s="20"/>
      <c r="H51" s="16" t="str">
        <f t="shared" si="5"/>
        <v xml:space="preserve"> </v>
      </c>
      <c r="I51" s="19"/>
      <c r="J51" s="19"/>
      <c r="K51" s="19"/>
      <c r="L51" s="19"/>
      <c r="M51" s="16" t="str">
        <f t="shared" si="6"/>
        <v xml:space="preserve"> </v>
      </c>
      <c r="N51" s="28" t="str">
        <f t="shared" si="7"/>
        <v/>
      </c>
    </row>
    <row r="52" spans="1:14" x14ac:dyDescent="0.3">
      <c r="A52" s="13">
        <v>51</v>
      </c>
      <c r="B52" s="14"/>
      <c r="C52" s="15"/>
      <c r="D52" s="15"/>
      <c r="E52" s="15"/>
      <c r="F52" s="20"/>
      <c r="G52" s="20"/>
      <c r="H52" s="16" t="str">
        <f t="shared" si="5"/>
        <v xml:space="preserve"> </v>
      </c>
      <c r="I52" s="19"/>
      <c r="J52" s="19"/>
      <c r="K52" s="19"/>
      <c r="L52" s="19"/>
      <c r="M52" s="16" t="str">
        <f t="shared" si="6"/>
        <v xml:space="preserve"> </v>
      </c>
      <c r="N52" s="28" t="str">
        <f t="shared" si="7"/>
        <v/>
      </c>
    </row>
    <row r="53" spans="1:14" x14ac:dyDescent="0.3">
      <c r="A53" s="13">
        <v>52</v>
      </c>
      <c r="B53" s="14"/>
      <c r="C53" s="15"/>
      <c r="D53" s="15"/>
      <c r="E53" s="15"/>
      <c r="F53" s="20"/>
      <c r="G53" s="20"/>
      <c r="H53" s="16" t="str">
        <f t="shared" si="5"/>
        <v xml:space="preserve"> </v>
      </c>
      <c r="I53" s="19"/>
      <c r="J53" s="19"/>
      <c r="K53" s="19"/>
      <c r="L53" s="19"/>
      <c r="M53" s="16" t="str">
        <f t="shared" si="6"/>
        <v xml:space="preserve"> </v>
      </c>
      <c r="N53" s="28" t="str">
        <f t="shared" si="7"/>
        <v/>
      </c>
    </row>
    <row r="54" spans="1:14" x14ac:dyDescent="0.3">
      <c r="A54" s="13">
        <v>53</v>
      </c>
      <c r="B54" s="14"/>
      <c r="C54" s="15"/>
      <c r="D54" s="15"/>
      <c r="E54" s="15"/>
      <c r="F54" s="20"/>
      <c r="G54" s="20"/>
      <c r="H54" s="16" t="str">
        <f t="shared" si="5"/>
        <v xml:space="preserve"> </v>
      </c>
      <c r="I54" s="19"/>
      <c r="J54" s="19"/>
      <c r="K54" s="19"/>
      <c r="L54" s="19"/>
      <c r="M54" s="16" t="str">
        <f t="shared" si="6"/>
        <v xml:space="preserve"> </v>
      </c>
      <c r="N54" s="28" t="str">
        <f t="shared" si="7"/>
        <v/>
      </c>
    </row>
    <row r="55" spans="1:14" x14ac:dyDescent="0.3">
      <c r="A55" s="13">
        <v>54</v>
      </c>
      <c r="B55" s="14"/>
      <c r="C55" s="15"/>
      <c r="D55" s="15"/>
      <c r="E55" s="15"/>
      <c r="F55" s="20"/>
      <c r="G55" s="20"/>
      <c r="H55" s="16" t="str">
        <f t="shared" si="5"/>
        <v xml:space="preserve"> </v>
      </c>
      <c r="I55" s="19"/>
      <c r="J55" s="19"/>
      <c r="K55" s="19"/>
      <c r="L55" s="19"/>
      <c r="M55" s="16" t="str">
        <f t="shared" si="6"/>
        <v xml:space="preserve"> </v>
      </c>
      <c r="N55" s="28" t="str">
        <f t="shared" si="7"/>
        <v/>
      </c>
    </row>
    <row r="56" spans="1:14" x14ac:dyDescent="0.3">
      <c r="A56" s="13">
        <v>55</v>
      </c>
      <c r="B56" s="14"/>
      <c r="C56" s="15"/>
      <c r="D56" s="15"/>
      <c r="E56" s="15"/>
      <c r="F56" s="20"/>
      <c r="G56" s="20"/>
      <c r="H56" s="16" t="str">
        <f t="shared" si="5"/>
        <v xml:space="preserve"> </v>
      </c>
      <c r="I56" s="19"/>
      <c r="J56" s="19"/>
      <c r="K56" s="19"/>
      <c r="L56" s="19"/>
      <c r="M56" s="16" t="str">
        <f t="shared" si="6"/>
        <v xml:space="preserve"> </v>
      </c>
      <c r="N56" s="28" t="str">
        <f t="shared" si="7"/>
        <v/>
      </c>
    </row>
    <row r="57" spans="1:14" x14ac:dyDescent="0.3">
      <c r="A57" s="13">
        <v>56</v>
      </c>
      <c r="B57" s="14"/>
      <c r="C57" s="15"/>
      <c r="D57" s="15"/>
      <c r="E57" s="15"/>
      <c r="F57" s="20"/>
      <c r="G57" s="20"/>
      <c r="H57" s="16" t="str">
        <f t="shared" si="5"/>
        <v xml:space="preserve"> </v>
      </c>
      <c r="I57" s="19"/>
      <c r="J57" s="19"/>
      <c r="K57" s="19"/>
      <c r="L57" s="19"/>
      <c r="M57" s="16" t="str">
        <f t="shared" si="6"/>
        <v xml:space="preserve"> </v>
      </c>
      <c r="N57" s="28" t="str">
        <f t="shared" si="7"/>
        <v/>
      </c>
    </row>
    <row r="58" spans="1:14" x14ac:dyDescent="0.3">
      <c r="A58" s="13">
        <v>57</v>
      </c>
      <c r="B58" s="14"/>
      <c r="C58" s="15"/>
      <c r="D58" s="15"/>
      <c r="E58" s="15"/>
      <c r="F58" s="20"/>
      <c r="G58" s="20"/>
      <c r="H58" s="16" t="str">
        <f t="shared" si="5"/>
        <v xml:space="preserve"> </v>
      </c>
      <c r="I58" s="19"/>
      <c r="J58" s="19"/>
      <c r="K58" s="19"/>
      <c r="L58" s="19"/>
      <c r="M58" s="16" t="str">
        <f t="shared" si="6"/>
        <v xml:space="preserve"> </v>
      </c>
      <c r="N58" s="28" t="str">
        <f t="shared" si="7"/>
        <v/>
      </c>
    </row>
    <row r="59" spans="1:14" x14ac:dyDescent="0.3">
      <c r="A59" s="13">
        <v>58</v>
      </c>
      <c r="B59" s="14"/>
      <c r="C59" s="15"/>
      <c r="D59" s="15"/>
      <c r="E59" s="15"/>
      <c r="F59" s="20"/>
      <c r="G59" s="20"/>
      <c r="H59" s="16" t="str">
        <f t="shared" si="5"/>
        <v xml:space="preserve"> </v>
      </c>
      <c r="I59" s="19"/>
      <c r="J59" s="19"/>
      <c r="K59" s="19"/>
      <c r="L59" s="19"/>
      <c r="M59" s="16" t="str">
        <f t="shared" si="6"/>
        <v xml:space="preserve"> </v>
      </c>
      <c r="N59" s="28" t="str">
        <f t="shared" si="7"/>
        <v/>
      </c>
    </row>
    <row r="60" spans="1:14" x14ac:dyDescent="0.3">
      <c r="A60" s="13">
        <v>59</v>
      </c>
      <c r="B60" s="14"/>
      <c r="C60" s="15"/>
      <c r="D60" s="15"/>
      <c r="E60" s="15"/>
      <c r="F60" s="20"/>
      <c r="G60" s="20"/>
      <c r="H60" s="16" t="str">
        <f t="shared" si="5"/>
        <v xml:space="preserve"> </v>
      </c>
      <c r="I60" s="19"/>
      <c r="J60" s="19"/>
      <c r="K60" s="19"/>
      <c r="L60" s="19"/>
      <c r="M60" s="16" t="str">
        <f t="shared" si="6"/>
        <v xml:space="preserve"> </v>
      </c>
      <c r="N60" s="28" t="str">
        <f t="shared" si="7"/>
        <v/>
      </c>
    </row>
    <row r="61" spans="1:14" x14ac:dyDescent="0.3">
      <c r="A61" s="13">
        <v>60</v>
      </c>
      <c r="B61" s="14"/>
      <c r="C61" s="15"/>
      <c r="D61" s="15"/>
      <c r="E61" s="15"/>
      <c r="F61" s="20"/>
      <c r="G61" s="20"/>
      <c r="H61" s="16" t="str">
        <f t="shared" si="5"/>
        <v xml:space="preserve"> </v>
      </c>
      <c r="I61" s="19"/>
      <c r="J61" s="19"/>
      <c r="K61" s="19"/>
      <c r="L61" s="19"/>
      <c r="M61" s="16" t="str">
        <f t="shared" si="6"/>
        <v xml:space="preserve"> </v>
      </c>
      <c r="N61" s="28" t="str">
        <f t="shared" si="7"/>
        <v/>
      </c>
    </row>
    <row r="62" spans="1:14" x14ac:dyDescent="0.3">
      <c r="A62" s="13">
        <v>61</v>
      </c>
      <c r="B62" s="14"/>
      <c r="C62" s="15"/>
      <c r="D62" s="15"/>
      <c r="E62" s="15"/>
      <c r="F62" s="20"/>
      <c r="G62" s="20"/>
      <c r="H62" s="16" t="str">
        <f t="shared" si="5"/>
        <v xml:space="preserve"> </v>
      </c>
      <c r="I62" s="19"/>
      <c r="J62" s="19"/>
      <c r="K62" s="19"/>
      <c r="L62" s="19"/>
      <c r="M62" s="16" t="str">
        <f t="shared" si="6"/>
        <v xml:space="preserve"> </v>
      </c>
      <c r="N62" s="28" t="str">
        <f t="shared" si="7"/>
        <v/>
      </c>
    </row>
    <row r="63" spans="1:14" x14ac:dyDescent="0.3">
      <c r="A63" s="13">
        <v>62</v>
      </c>
      <c r="B63" s="14"/>
      <c r="C63" s="15"/>
      <c r="D63" s="15"/>
      <c r="E63" s="15"/>
      <c r="F63" s="20"/>
      <c r="G63" s="20"/>
      <c r="H63" s="16" t="str">
        <f t="shared" si="5"/>
        <v xml:space="preserve"> </v>
      </c>
      <c r="I63" s="19"/>
      <c r="J63" s="19"/>
      <c r="K63" s="19"/>
      <c r="L63" s="19"/>
      <c r="M63" s="16" t="str">
        <f t="shared" si="6"/>
        <v xml:space="preserve"> </v>
      </c>
      <c r="N63" s="28" t="str">
        <f t="shared" si="7"/>
        <v/>
      </c>
    </row>
    <row r="64" spans="1:14" x14ac:dyDescent="0.3">
      <c r="A64" s="13">
        <v>63</v>
      </c>
      <c r="B64" s="14"/>
      <c r="C64" s="15"/>
      <c r="D64" s="15"/>
      <c r="E64" s="15"/>
      <c r="F64" s="20"/>
      <c r="G64" s="20"/>
      <c r="H64" s="16" t="str">
        <f t="shared" si="5"/>
        <v xml:space="preserve"> </v>
      </c>
      <c r="I64" s="19"/>
      <c r="J64" s="19"/>
      <c r="K64" s="19"/>
      <c r="L64" s="19"/>
      <c r="M64" s="16" t="str">
        <f t="shared" si="6"/>
        <v xml:space="preserve"> </v>
      </c>
      <c r="N64" s="28" t="str">
        <f t="shared" si="7"/>
        <v/>
      </c>
    </row>
    <row r="65" spans="1:14" x14ac:dyDescent="0.3">
      <c r="A65" s="13">
        <v>64</v>
      </c>
      <c r="B65" s="14"/>
      <c r="C65" s="15"/>
      <c r="D65" s="15"/>
      <c r="E65" s="15"/>
      <c r="F65" s="20"/>
      <c r="G65" s="20"/>
      <c r="H65" s="16" t="str">
        <f t="shared" si="5"/>
        <v xml:space="preserve"> </v>
      </c>
      <c r="I65" s="19"/>
      <c r="J65" s="19"/>
      <c r="K65" s="19"/>
      <c r="L65" s="19"/>
      <c r="M65" s="16" t="str">
        <f t="shared" si="6"/>
        <v xml:space="preserve"> </v>
      </c>
      <c r="N65" s="28" t="str">
        <f t="shared" si="7"/>
        <v/>
      </c>
    </row>
    <row r="66" spans="1:14" x14ac:dyDescent="0.3">
      <c r="A66" s="13">
        <v>65</v>
      </c>
      <c r="B66" s="14"/>
      <c r="C66" s="15"/>
      <c r="D66" s="15"/>
      <c r="E66" s="15"/>
      <c r="F66" s="20"/>
      <c r="G66" s="20"/>
      <c r="H66" s="16" t="str">
        <f t="shared" si="5"/>
        <v xml:space="preserve"> </v>
      </c>
      <c r="I66" s="19"/>
      <c r="J66" s="19"/>
      <c r="K66" s="19"/>
      <c r="L66" s="19"/>
      <c r="M66" s="16" t="str">
        <f t="shared" si="6"/>
        <v xml:space="preserve"> </v>
      </c>
      <c r="N66" s="28" t="str">
        <f t="shared" si="7"/>
        <v/>
      </c>
    </row>
    <row r="67" spans="1:14" x14ac:dyDescent="0.3">
      <c r="A67" s="13">
        <v>66</v>
      </c>
      <c r="B67" s="14"/>
      <c r="C67" s="15"/>
      <c r="D67" s="15"/>
      <c r="E67" s="15"/>
      <c r="F67" s="20"/>
      <c r="G67" s="20"/>
      <c r="H67" s="16" t="str">
        <f t="shared" si="5"/>
        <v xml:space="preserve"> </v>
      </c>
      <c r="I67" s="19"/>
      <c r="J67" s="19"/>
      <c r="K67" s="19"/>
      <c r="L67" s="19"/>
      <c r="M67" s="16" t="str">
        <f t="shared" si="6"/>
        <v xml:space="preserve"> </v>
      </c>
      <c r="N67" s="28" t="str">
        <f t="shared" si="7"/>
        <v/>
      </c>
    </row>
    <row r="68" spans="1:14" x14ac:dyDescent="0.3">
      <c r="A68" s="13">
        <v>67</v>
      </c>
      <c r="B68" s="14"/>
      <c r="C68" s="15"/>
      <c r="D68" s="15"/>
      <c r="E68" s="15"/>
      <c r="F68" s="20"/>
      <c r="G68" s="20"/>
      <c r="H68" s="16" t="str">
        <f t="shared" si="5"/>
        <v xml:space="preserve"> </v>
      </c>
      <c r="I68" s="19"/>
      <c r="J68" s="19"/>
      <c r="K68" s="19"/>
      <c r="L68" s="19"/>
      <c r="M68" s="16" t="str">
        <f t="shared" si="6"/>
        <v xml:space="preserve"> </v>
      </c>
      <c r="N68" s="28" t="str">
        <f t="shared" si="7"/>
        <v/>
      </c>
    </row>
    <row r="69" spans="1:14" x14ac:dyDescent="0.3">
      <c r="A69" s="13">
        <v>68</v>
      </c>
      <c r="B69" s="14"/>
      <c r="C69" s="15"/>
      <c r="D69" s="15"/>
      <c r="E69" s="15"/>
      <c r="F69" s="20"/>
      <c r="G69" s="20"/>
      <c r="H69" s="16" t="str">
        <f t="shared" si="5"/>
        <v xml:space="preserve"> </v>
      </c>
      <c r="I69" s="19"/>
      <c r="J69" s="19"/>
      <c r="K69" s="19"/>
      <c r="L69" s="19"/>
      <c r="M69" s="16" t="str">
        <f t="shared" si="6"/>
        <v xml:space="preserve"> </v>
      </c>
      <c r="N69" s="28" t="str">
        <f t="shared" si="7"/>
        <v/>
      </c>
    </row>
    <row r="70" spans="1:14" x14ac:dyDescent="0.3">
      <c r="A70" s="13">
        <v>69</v>
      </c>
      <c r="B70" s="14"/>
      <c r="C70" s="15"/>
      <c r="D70" s="15"/>
      <c r="E70" s="15"/>
      <c r="F70" s="20"/>
      <c r="G70" s="20"/>
      <c r="H70" s="16" t="str">
        <f t="shared" si="5"/>
        <v xml:space="preserve"> </v>
      </c>
      <c r="I70" s="19"/>
      <c r="J70" s="19"/>
      <c r="K70" s="19"/>
      <c r="L70" s="19"/>
      <c r="M70" s="16" t="str">
        <f t="shared" si="6"/>
        <v xml:space="preserve"> </v>
      </c>
      <c r="N70" s="28" t="str">
        <f t="shared" si="7"/>
        <v/>
      </c>
    </row>
    <row r="71" spans="1:14" x14ac:dyDescent="0.3">
      <c r="A71" s="13">
        <v>70</v>
      </c>
      <c r="B71" s="14"/>
      <c r="C71" s="15"/>
      <c r="D71" s="15"/>
      <c r="E71" s="15"/>
      <c r="F71" s="20"/>
      <c r="G71" s="20"/>
      <c r="H71" s="16" t="str">
        <f t="shared" si="5"/>
        <v xml:space="preserve"> </v>
      </c>
      <c r="I71" s="19"/>
      <c r="J71" s="19"/>
      <c r="K71" s="19"/>
      <c r="L71" s="19"/>
      <c r="M71" s="16" t="str">
        <f t="shared" si="6"/>
        <v xml:space="preserve"> </v>
      </c>
      <c r="N71" s="28" t="str">
        <f t="shared" si="7"/>
        <v/>
      </c>
    </row>
    <row r="72" spans="1:14" x14ac:dyDescent="0.3">
      <c r="A72" s="13">
        <v>71</v>
      </c>
      <c r="B72" s="14"/>
      <c r="C72" s="15"/>
      <c r="D72" s="15"/>
      <c r="E72" s="15"/>
      <c r="F72" s="20"/>
      <c r="G72" s="20"/>
      <c r="H72" s="16" t="str">
        <f t="shared" si="5"/>
        <v xml:space="preserve"> </v>
      </c>
      <c r="I72" s="19"/>
      <c r="J72" s="19"/>
      <c r="K72" s="19"/>
      <c r="L72" s="19"/>
      <c r="M72" s="16" t="str">
        <f t="shared" si="6"/>
        <v xml:space="preserve"> </v>
      </c>
      <c r="N72" s="28" t="str">
        <f t="shared" si="7"/>
        <v/>
      </c>
    </row>
    <row r="73" spans="1:14" x14ac:dyDescent="0.3">
      <c r="A73" s="13">
        <v>72</v>
      </c>
      <c r="B73" s="14"/>
      <c r="C73" s="15"/>
      <c r="D73" s="15"/>
      <c r="E73" s="15"/>
      <c r="F73" s="20"/>
      <c r="G73" s="20"/>
      <c r="H73" s="16" t="str">
        <f t="shared" si="5"/>
        <v xml:space="preserve"> </v>
      </c>
      <c r="I73" s="19"/>
      <c r="J73" s="19"/>
      <c r="K73" s="19"/>
      <c r="L73" s="19"/>
      <c r="M73" s="16" t="str">
        <f t="shared" si="6"/>
        <v xml:space="preserve"> </v>
      </c>
      <c r="N73" s="28" t="str">
        <f t="shared" si="7"/>
        <v/>
      </c>
    </row>
    <row r="74" spans="1:14" x14ac:dyDescent="0.3">
      <c r="A74" s="13">
        <v>73</v>
      </c>
      <c r="B74" s="14"/>
      <c r="C74" s="15"/>
      <c r="D74" s="15"/>
      <c r="E74" s="15"/>
      <c r="F74" s="20"/>
      <c r="G74" s="20"/>
      <c r="H74" s="16" t="str">
        <f t="shared" si="5"/>
        <v xml:space="preserve"> </v>
      </c>
      <c r="I74" s="19"/>
      <c r="J74" s="19"/>
      <c r="K74" s="19"/>
      <c r="L74" s="19"/>
      <c r="M74" s="16" t="str">
        <f t="shared" si="6"/>
        <v xml:space="preserve"> </v>
      </c>
      <c r="N74" s="28" t="str">
        <f t="shared" si="7"/>
        <v/>
      </c>
    </row>
    <row r="75" spans="1:14" x14ac:dyDescent="0.3">
      <c r="A75" s="13">
        <v>74</v>
      </c>
      <c r="B75" s="14"/>
      <c r="C75" s="15"/>
      <c r="D75" s="15"/>
      <c r="E75" s="15"/>
      <c r="F75" s="20"/>
      <c r="G75" s="20"/>
      <c r="H75" s="16" t="str">
        <f t="shared" si="5"/>
        <v xml:space="preserve"> </v>
      </c>
      <c r="I75" s="19"/>
      <c r="J75" s="19"/>
      <c r="K75" s="19"/>
      <c r="L75" s="19"/>
      <c r="M75" s="16" t="str">
        <f t="shared" si="6"/>
        <v xml:space="preserve"> </v>
      </c>
      <c r="N75" s="28" t="str">
        <f t="shared" si="7"/>
        <v/>
      </c>
    </row>
    <row r="76" spans="1:14" x14ac:dyDescent="0.3">
      <c r="A76" s="13">
        <v>75</v>
      </c>
      <c r="B76" s="14"/>
      <c r="C76" s="15"/>
      <c r="D76" s="15"/>
      <c r="E76" s="15"/>
      <c r="F76" s="20"/>
      <c r="G76" s="20"/>
      <c r="H76" s="16" t="str">
        <f t="shared" si="5"/>
        <v xml:space="preserve"> </v>
      </c>
      <c r="I76" s="19"/>
      <c r="J76" s="19"/>
      <c r="K76" s="19"/>
      <c r="L76" s="19"/>
      <c r="M76" s="16" t="str">
        <f t="shared" si="6"/>
        <v xml:space="preserve"> </v>
      </c>
      <c r="N76" s="28" t="str">
        <f t="shared" si="7"/>
        <v/>
      </c>
    </row>
    <row r="77" spans="1:14" x14ac:dyDescent="0.3">
      <c r="A77" s="13">
        <v>76</v>
      </c>
      <c r="B77" s="14"/>
      <c r="C77" s="15"/>
      <c r="D77" s="15"/>
      <c r="E77" s="15"/>
      <c r="F77" s="20"/>
      <c r="G77" s="20"/>
      <c r="H77" s="16" t="str">
        <f t="shared" si="5"/>
        <v xml:space="preserve"> </v>
      </c>
      <c r="I77" s="19"/>
      <c r="J77" s="19"/>
      <c r="K77" s="19"/>
      <c r="L77" s="19"/>
      <c r="M77" s="16" t="str">
        <f t="shared" si="6"/>
        <v xml:space="preserve"> </v>
      </c>
      <c r="N77" s="28" t="str">
        <f t="shared" si="7"/>
        <v/>
      </c>
    </row>
    <row r="78" spans="1:14" x14ac:dyDescent="0.3">
      <c r="A78" s="13">
        <v>77</v>
      </c>
      <c r="B78" s="14"/>
      <c r="C78" s="15"/>
      <c r="D78" s="15"/>
      <c r="E78" s="15"/>
      <c r="F78" s="20"/>
      <c r="G78" s="20"/>
      <c r="H78" s="16" t="str">
        <f t="shared" si="5"/>
        <v xml:space="preserve"> </v>
      </c>
      <c r="I78" s="19"/>
      <c r="J78" s="19"/>
      <c r="K78" s="19"/>
      <c r="L78" s="19"/>
      <c r="M78" s="16" t="str">
        <f t="shared" si="6"/>
        <v xml:space="preserve"> </v>
      </c>
      <c r="N78" s="28" t="str">
        <f t="shared" si="7"/>
        <v/>
      </c>
    </row>
    <row r="79" spans="1:14" x14ac:dyDescent="0.3">
      <c r="A79" s="13">
        <v>78</v>
      </c>
      <c r="B79" s="14"/>
      <c r="C79" s="15"/>
      <c r="D79" s="15"/>
      <c r="E79" s="15"/>
      <c r="F79" s="20"/>
      <c r="G79" s="20"/>
      <c r="H79" s="16" t="str">
        <f t="shared" si="5"/>
        <v xml:space="preserve"> </v>
      </c>
      <c r="I79" s="19"/>
      <c r="J79" s="19"/>
      <c r="K79" s="19"/>
      <c r="L79" s="19"/>
      <c r="M79" s="16" t="str">
        <f t="shared" si="6"/>
        <v xml:space="preserve"> </v>
      </c>
      <c r="N79" s="28" t="str">
        <f t="shared" si="7"/>
        <v/>
      </c>
    </row>
    <row r="80" spans="1:14" x14ac:dyDescent="0.3">
      <c r="A80" s="13">
        <v>79</v>
      </c>
      <c r="B80" s="14"/>
      <c r="C80" s="15"/>
      <c r="D80" s="15"/>
      <c r="E80" s="15"/>
      <c r="F80" s="20"/>
      <c r="G80" s="20"/>
      <c r="H80" s="16" t="str">
        <f t="shared" si="5"/>
        <v xml:space="preserve"> </v>
      </c>
      <c r="I80" s="19"/>
      <c r="J80" s="19"/>
      <c r="K80" s="19"/>
      <c r="L80" s="19"/>
      <c r="M80" s="16" t="str">
        <f t="shared" si="6"/>
        <v xml:space="preserve"> </v>
      </c>
      <c r="N80" s="28" t="str">
        <f t="shared" si="7"/>
        <v/>
      </c>
    </row>
    <row r="81" spans="1:14" x14ac:dyDescent="0.3">
      <c r="A81" s="13">
        <v>80</v>
      </c>
      <c r="B81" s="14"/>
      <c r="C81" s="15"/>
      <c r="D81" s="15"/>
      <c r="E81" s="15"/>
      <c r="F81" s="20"/>
      <c r="G81" s="20"/>
      <c r="H81" s="16" t="str">
        <f t="shared" si="5"/>
        <v xml:space="preserve"> </v>
      </c>
      <c r="I81" s="19"/>
      <c r="J81" s="19"/>
      <c r="K81" s="19"/>
      <c r="L81" s="19"/>
      <c r="M81" s="16" t="str">
        <f t="shared" si="6"/>
        <v xml:space="preserve"> </v>
      </c>
      <c r="N81" s="28" t="str">
        <f t="shared" si="7"/>
        <v/>
      </c>
    </row>
    <row r="82" spans="1:14" x14ac:dyDescent="0.3">
      <c r="A82" s="13">
        <v>81</v>
      </c>
      <c r="B82" s="14"/>
      <c r="C82" s="15"/>
      <c r="D82" s="15"/>
      <c r="E82" s="15"/>
      <c r="F82" s="20"/>
      <c r="G82" s="20"/>
      <c r="H82" s="16" t="str">
        <f t="shared" si="5"/>
        <v xml:space="preserve"> </v>
      </c>
      <c r="I82" s="19"/>
      <c r="J82" s="19"/>
      <c r="K82" s="19"/>
      <c r="L82" s="19"/>
      <c r="M82" s="16" t="str">
        <f t="shared" si="6"/>
        <v xml:space="preserve"> </v>
      </c>
      <c r="N82" s="28" t="str">
        <f t="shared" si="7"/>
        <v/>
      </c>
    </row>
    <row r="83" spans="1:14" x14ac:dyDescent="0.3">
      <c r="A83" s="13">
        <v>82</v>
      </c>
      <c r="B83" s="14"/>
      <c r="C83" s="15"/>
      <c r="D83" s="15"/>
      <c r="E83" s="15"/>
      <c r="F83" s="20"/>
      <c r="G83" s="20"/>
      <c r="H83" s="16" t="str">
        <f t="shared" si="5"/>
        <v xml:space="preserve"> </v>
      </c>
      <c r="I83" s="19"/>
      <c r="J83" s="19"/>
      <c r="K83" s="19"/>
      <c r="L83" s="19"/>
      <c r="M83" s="16" t="str">
        <f t="shared" si="6"/>
        <v xml:space="preserve"> </v>
      </c>
      <c r="N83" s="28" t="str">
        <f t="shared" si="7"/>
        <v/>
      </c>
    </row>
    <row r="84" spans="1:14" x14ac:dyDescent="0.3">
      <c r="A84" s="13">
        <v>83</v>
      </c>
      <c r="B84" s="14"/>
      <c r="C84" s="15"/>
      <c r="D84" s="15"/>
      <c r="E84" s="15"/>
      <c r="F84" s="20"/>
      <c r="G84" s="20"/>
      <c r="H84" s="16" t="str">
        <f t="shared" si="5"/>
        <v xml:space="preserve"> </v>
      </c>
      <c r="I84" s="19"/>
      <c r="J84" s="19"/>
      <c r="K84" s="19"/>
      <c r="L84" s="19"/>
      <c r="M84" s="16" t="str">
        <f t="shared" si="6"/>
        <v xml:space="preserve"> </v>
      </c>
      <c r="N84" s="28" t="str">
        <f t="shared" si="7"/>
        <v/>
      </c>
    </row>
    <row r="85" spans="1:14" x14ac:dyDescent="0.3">
      <c r="A85" s="13">
        <v>84</v>
      </c>
      <c r="B85" s="14"/>
      <c r="C85" s="15"/>
      <c r="D85" s="15"/>
      <c r="E85" s="15"/>
      <c r="F85" s="20"/>
      <c r="G85" s="20"/>
      <c r="H85" s="16" t="str">
        <f t="shared" si="5"/>
        <v xml:space="preserve"> </v>
      </c>
      <c r="I85" s="19"/>
      <c r="J85" s="19"/>
      <c r="K85" s="19"/>
      <c r="L85" s="19"/>
      <c r="M85" s="16" t="str">
        <f t="shared" si="6"/>
        <v xml:space="preserve"> </v>
      </c>
      <c r="N85" s="28" t="str">
        <f t="shared" si="7"/>
        <v/>
      </c>
    </row>
    <row r="86" spans="1:14" x14ac:dyDescent="0.3">
      <c r="A86" s="13">
        <v>85</v>
      </c>
      <c r="B86" s="14"/>
      <c r="C86" s="15"/>
      <c r="D86" s="15"/>
      <c r="E86" s="15"/>
      <c r="F86" s="20"/>
      <c r="G86" s="20"/>
      <c r="H86" s="16" t="str">
        <f t="shared" si="5"/>
        <v xml:space="preserve"> </v>
      </c>
      <c r="I86" s="19"/>
      <c r="J86" s="19"/>
      <c r="K86" s="19"/>
      <c r="L86" s="19"/>
      <c r="M86" s="16" t="str">
        <f t="shared" si="6"/>
        <v xml:space="preserve"> </v>
      </c>
      <c r="N86" s="28" t="str">
        <f t="shared" si="7"/>
        <v/>
      </c>
    </row>
    <row r="87" spans="1:14" x14ac:dyDescent="0.3">
      <c r="A87" s="13">
        <v>86</v>
      </c>
      <c r="B87" s="14"/>
      <c r="C87" s="15"/>
      <c r="D87" s="15"/>
      <c r="E87" s="15"/>
      <c r="F87" s="20"/>
      <c r="G87" s="20"/>
      <c r="H87" s="16" t="str">
        <f t="shared" si="5"/>
        <v xml:space="preserve"> </v>
      </c>
      <c r="I87" s="19"/>
      <c r="J87" s="19"/>
      <c r="K87" s="19"/>
      <c r="L87" s="19"/>
      <c r="M87" s="16" t="str">
        <f t="shared" si="6"/>
        <v xml:space="preserve"> </v>
      </c>
      <c r="N87" s="28" t="str">
        <f t="shared" si="7"/>
        <v/>
      </c>
    </row>
    <row r="88" spans="1:14" x14ac:dyDescent="0.3">
      <c r="A88" s="13">
        <v>87</v>
      </c>
      <c r="B88" s="14"/>
      <c r="C88" s="15"/>
      <c r="D88" s="15"/>
      <c r="E88" s="15"/>
      <c r="F88" s="20"/>
      <c r="G88" s="20"/>
      <c r="H88" s="16" t="str">
        <f t="shared" si="5"/>
        <v xml:space="preserve"> </v>
      </c>
      <c r="I88" s="19"/>
      <c r="J88" s="19"/>
      <c r="K88" s="19"/>
      <c r="L88" s="19"/>
      <c r="M88" s="16" t="str">
        <f t="shared" si="6"/>
        <v xml:space="preserve"> </v>
      </c>
      <c r="N88" s="28" t="str">
        <f t="shared" si="7"/>
        <v/>
      </c>
    </row>
    <row r="89" spans="1:14" x14ac:dyDescent="0.3">
      <c r="A89" s="13">
        <v>88</v>
      </c>
      <c r="B89" s="14"/>
      <c r="C89" s="15"/>
      <c r="D89" s="15"/>
      <c r="E89" s="15"/>
      <c r="F89" s="20"/>
      <c r="G89" s="20"/>
      <c r="H89" s="16" t="str">
        <f t="shared" si="5"/>
        <v xml:space="preserve"> </v>
      </c>
      <c r="I89" s="19"/>
      <c r="J89" s="19"/>
      <c r="K89" s="19"/>
      <c r="L89" s="19"/>
      <c r="M89" s="16" t="str">
        <f t="shared" si="6"/>
        <v xml:space="preserve"> </v>
      </c>
      <c r="N89" s="28" t="str">
        <f t="shared" si="7"/>
        <v/>
      </c>
    </row>
    <row r="90" spans="1:14" x14ac:dyDescent="0.3">
      <c r="A90" s="13">
        <v>89</v>
      </c>
      <c r="B90" s="14"/>
      <c r="C90" s="15"/>
      <c r="D90" s="15"/>
      <c r="E90" s="15"/>
      <c r="F90" s="20"/>
      <c r="G90" s="20"/>
      <c r="H90" s="16" t="str">
        <f t="shared" si="5"/>
        <v xml:space="preserve"> </v>
      </c>
      <c r="I90" s="19"/>
      <c r="J90" s="19"/>
      <c r="K90" s="19"/>
      <c r="L90" s="19"/>
      <c r="M90" s="16" t="str">
        <f t="shared" si="6"/>
        <v xml:space="preserve"> </v>
      </c>
      <c r="N90" s="28" t="str">
        <f t="shared" si="7"/>
        <v/>
      </c>
    </row>
    <row r="91" spans="1:14" x14ac:dyDescent="0.3">
      <c r="A91" s="13">
        <v>90</v>
      </c>
      <c r="B91" s="14"/>
      <c r="C91" s="15"/>
      <c r="D91" s="15"/>
      <c r="E91" s="15"/>
      <c r="F91" s="20"/>
      <c r="G91" s="20"/>
      <c r="H91" s="16" t="str">
        <f t="shared" si="5"/>
        <v xml:space="preserve"> </v>
      </c>
      <c r="I91" s="19"/>
      <c r="J91" s="19"/>
      <c r="K91" s="19"/>
      <c r="L91" s="19"/>
      <c r="M91" s="16" t="str">
        <f t="shared" si="6"/>
        <v xml:space="preserve"> </v>
      </c>
      <c r="N91" s="28" t="str">
        <f t="shared" si="7"/>
        <v/>
      </c>
    </row>
    <row r="92" spans="1:14" x14ac:dyDescent="0.3">
      <c r="A92" s="13">
        <v>91</v>
      </c>
      <c r="B92" s="14"/>
      <c r="C92" s="15"/>
      <c r="D92" s="15"/>
      <c r="E92" s="15"/>
      <c r="F92" s="20"/>
      <c r="G92" s="20"/>
      <c r="H92" s="16" t="str">
        <f t="shared" si="5"/>
        <v xml:space="preserve"> </v>
      </c>
      <c r="I92" s="19"/>
      <c r="J92" s="19"/>
      <c r="K92" s="19"/>
      <c r="L92" s="19"/>
      <c r="M92" s="16" t="str">
        <f t="shared" si="6"/>
        <v xml:space="preserve"> </v>
      </c>
      <c r="N92" s="28" t="str">
        <f t="shared" si="7"/>
        <v/>
      </c>
    </row>
    <row r="93" spans="1:14" x14ac:dyDescent="0.3">
      <c r="A93" s="13">
        <v>92</v>
      </c>
      <c r="B93" s="14"/>
      <c r="C93" s="15"/>
      <c r="D93" s="15"/>
      <c r="E93" s="15"/>
      <c r="F93" s="20"/>
      <c r="G93" s="20"/>
      <c r="H93" s="16" t="str">
        <f t="shared" si="5"/>
        <v xml:space="preserve"> </v>
      </c>
      <c r="I93" s="19"/>
      <c r="J93" s="19"/>
      <c r="K93" s="19"/>
      <c r="L93" s="19"/>
      <c r="M93" s="16" t="str">
        <f t="shared" si="6"/>
        <v xml:space="preserve"> </v>
      </c>
      <c r="N93" s="28" t="str">
        <f t="shared" si="7"/>
        <v/>
      </c>
    </row>
    <row r="94" spans="1:14" x14ac:dyDescent="0.3">
      <c r="A94" s="13">
        <v>93</v>
      </c>
      <c r="B94" s="14"/>
      <c r="C94" s="15"/>
      <c r="D94" s="15"/>
      <c r="E94" s="15"/>
      <c r="F94" s="20"/>
      <c r="G94" s="20"/>
      <c r="H94" s="16" t="str">
        <f t="shared" si="5"/>
        <v xml:space="preserve"> </v>
      </c>
      <c r="I94" s="19"/>
      <c r="J94" s="19"/>
      <c r="K94" s="19"/>
      <c r="L94" s="19"/>
      <c r="M94" s="16" t="str">
        <f t="shared" si="6"/>
        <v xml:space="preserve"> </v>
      </c>
      <c r="N94" s="28" t="str">
        <f t="shared" si="7"/>
        <v/>
      </c>
    </row>
    <row r="95" spans="1:14" x14ac:dyDescent="0.3">
      <c r="A95" s="13">
        <v>94</v>
      </c>
      <c r="B95" s="14"/>
      <c r="C95" s="15"/>
      <c r="D95" s="15"/>
      <c r="E95" s="15"/>
      <c r="F95" s="20"/>
      <c r="G95" s="20"/>
      <c r="H95" s="16" t="str">
        <f t="shared" si="5"/>
        <v xml:space="preserve"> </v>
      </c>
      <c r="I95" s="19"/>
      <c r="J95" s="19"/>
      <c r="K95" s="19"/>
      <c r="L95" s="19"/>
      <c r="M95" s="16" t="str">
        <f t="shared" si="6"/>
        <v xml:space="preserve"> </v>
      </c>
      <c r="N95" s="28" t="str">
        <f t="shared" si="7"/>
        <v/>
      </c>
    </row>
    <row r="96" spans="1:14" x14ac:dyDescent="0.3">
      <c r="A96" s="13">
        <v>95</v>
      </c>
      <c r="B96" s="14"/>
      <c r="C96" s="15"/>
      <c r="D96" s="15"/>
      <c r="E96" s="15"/>
      <c r="F96" s="20"/>
      <c r="G96" s="20"/>
      <c r="H96" s="16" t="str">
        <f t="shared" ref="H96:H129" si="8">IF(F96=0," ",AVERAGE(F96,G96))</f>
        <v xml:space="preserve"> </v>
      </c>
      <c r="I96" s="19"/>
      <c r="J96" s="19"/>
      <c r="K96" s="19"/>
      <c r="L96" s="19"/>
      <c r="M96" s="16" t="str">
        <f t="shared" ref="M96:M129" si="9">IFERROR(IF(J96=0," ",(J96/(K96-L96))),"")</f>
        <v xml:space="preserve"> </v>
      </c>
      <c r="N96" s="28" t="str">
        <f t="shared" ref="N96:N129" si="10">IFERROR(IF(M96=" "," ",ROUND((M96/H96),3))*100,"")</f>
        <v/>
      </c>
    </row>
    <row r="97" spans="1:14" x14ac:dyDescent="0.3">
      <c r="A97" s="13">
        <v>96</v>
      </c>
      <c r="B97" s="14"/>
      <c r="C97" s="15"/>
      <c r="D97" s="15"/>
      <c r="E97" s="15"/>
      <c r="F97" s="20"/>
      <c r="G97" s="20"/>
      <c r="H97" s="16" t="str">
        <f t="shared" si="8"/>
        <v xml:space="preserve"> </v>
      </c>
      <c r="I97" s="19"/>
      <c r="J97" s="19"/>
      <c r="K97" s="19"/>
      <c r="L97" s="19"/>
      <c r="M97" s="16" t="str">
        <f t="shared" si="9"/>
        <v xml:space="preserve"> </v>
      </c>
      <c r="N97" s="28" t="str">
        <f t="shared" si="10"/>
        <v/>
      </c>
    </row>
    <row r="98" spans="1:14" x14ac:dyDescent="0.3">
      <c r="A98" s="13">
        <v>97</v>
      </c>
      <c r="B98" s="14"/>
      <c r="C98" s="15"/>
      <c r="D98" s="15"/>
      <c r="E98" s="15"/>
      <c r="F98" s="20"/>
      <c r="G98" s="20"/>
      <c r="H98" s="16" t="str">
        <f t="shared" si="8"/>
        <v xml:space="preserve"> </v>
      </c>
      <c r="I98" s="19"/>
      <c r="J98" s="19"/>
      <c r="K98" s="19"/>
      <c r="L98" s="19"/>
      <c r="M98" s="16" t="str">
        <f t="shared" si="9"/>
        <v xml:space="preserve"> </v>
      </c>
      <c r="N98" s="28" t="str">
        <f t="shared" si="10"/>
        <v/>
      </c>
    </row>
    <row r="99" spans="1:14" x14ac:dyDescent="0.3">
      <c r="A99" s="13">
        <v>98</v>
      </c>
      <c r="B99" s="14"/>
      <c r="C99" s="15"/>
      <c r="D99" s="15"/>
      <c r="E99" s="15"/>
      <c r="F99" s="20"/>
      <c r="G99" s="20"/>
      <c r="H99" s="16" t="str">
        <f t="shared" si="8"/>
        <v xml:space="preserve"> </v>
      </c>
      <c r="I99" s="19"/>
      <c r="J99" s="19"/>
      <c r="K99" s="19"/>
      <c r="L99" s="19"/>
      <c r="M99" s="16" t="str">
        <f t="shared" si="9"/>
        <v xml:space="preserve"> </v>
      </c>
      <c r="N99" s="28" t="str">
        <f t="shared" si="10"/>
        <v/>
      </c>
    </row>
    <row r="100" spans="1:14" x14ac:dyDescent="0.3">
      <c r="A100" s="13">
        <v>99</v>
      </c>
      <c r="B100" s="14"/>
      <c r="C100" s="15"/>
      <c r="D100" s="15"/>
      <c r="E100" s="15"/>
      <c r="F100" s="20"/>
      <c r="G100" s="20"/>
      <c r="H100" s="16" t="str">
        <f t="shared" si="8"/>
        <v xml:space="preserve"> </v>
      </c>
      <c r="I100" s="19"/>
      <c r="J100" s="19"/>
      <c r="K100" s="19"/>
      <c r="L100" s="19"/>
      <c r="M100" s="16" t="str">
        <f t="shared" si="9"/>
        <v xml:space="preserve"> </v>
      </c>
      <c r="N100" s="28" t="str">
        <f t="shared" si="10"/>
        <v/>
      </c>
    </row>
    <row r="101" spans="1:14" x14ac:dyDescent="0.3">
      <c r="A101" s="13">
        <v>100</v>
      </c>
      <c r="B101" s="14"/>
      <c r="C101" s="15"/>
      <c r="D101" s="15"/>
      <c r="E101" s="15"/>
      <c r="F101" s="20"/>
      <c r="G101" s="20"/>
      <c r="H101" s="16" t="str">
        <f t="shared" si="8"/>
        <v xml:space="preserve"> </v>
      </c>
      <c r="I101" s="19"/>
      <c r="J101" s="19"/>
      <c r="K101" s="19"/>
      <c r="L101" s="19"/>
      <c r="M101" s="16" t="str">
        <f t="shared" si="9"/>
        <v xml:space="preserve"> </v>
      </c>
      <c r="N101" s="28" t="str">
        <f t="shared" si="10"/>
        <v/>
      </c>
    </row>
    <row r="102" spans="1:14" x14ac:dyDescent="0.3">
      <c r="A102" s="13">
        <v>101</v>
      </c>
      <c r="B102" s="14"/>
      <c r="C102" s="15"/>
      <c r="D102" s="15"/>
      <c r="E102" s="15"/>
      <c r="F102" s="20"/>
      <c r="G102" s="20"/>
      <c r="H102" s="16" t="str">
        <f t="shared" si="8"/>
        <v xml:space="preserve"> </v>
      </c>
      <c r="I102" s="19"/>
      <c r="J102" s="19"/>
      <c r="K102" s="19"/>
      <c r="L102" s="19"/>
      <c r="M102" s="16" t="str">
        <f t="shared" si="9"/>
        <v xml:space="preserve"> </v>
      </c>
      <c r="N102" s="28" t="str">
        <f t="shared" si="10"/>
        <v/>
      </c>
    </row>
    <row r="103" spans="1:14" x14ac:dyDescent="0.3">
      <c r="A103" s="13">
        <v>102</v>
      </c>
      <c r="B103" s="14"/>
      <c r="C103" s="15"/>
      <c r="D103" s="15"/>
      <c r="E103" s="15"/>
      <c r="F103" s="20"/>
      <c r="G103" s="20"/>
      <c r="H103" s="16" t="str">
        <f t="shared" si="8"/>
        <v xml:space="preserve"> </v>
      </c>
      <c r="I103" s="19"/>
      <c r="J103" s="19"/>
      <c r="K103" s="19"/>
      <c r="L103" s="19"/>
      <c r="M103" s="16" t="str">
        <f t="shared" si="9"/>
        <v xml:space="preserve"> </v>
      </c>
      <c r="N103" s="28" t="str">
        <f t="shared" si="10"/>
        <v/>
      </c>
    </row>
    <row r="104" spans="1:14" x14ac:dyDescent="0.3">
      <c r="A104" s="13">
        <v>103</v>
      </c>
      <c r="B104" s="14"/>
      <c r="C104" s="15"/>
      <c r="D104" s="15"/>
      <c r="E104" s="15"/>
      <c r="F104" s="20"/>
      <c r="G104" s="20"/>
      <c r="H104" s="16" t="str">
        <f t="shared" si="8"/>
        <v xml:space="preserve"> </v>
      </c>
      <c r="I104" s="19"/>
      <c r="J104" s="19"/>
      <c r="K104" s="19"/>
      <c r="L104" s="19"/>
      <c r="M104" s="16" t="str">
        <f t="shared" si="9"/>
        <v xml:space="preserve"> </v>
      </c>
      <c r="N104" s="28" t="str">
        <f t="shared" si="10"/>
        <v/>
      </c>
    </row>
    <row r="105" spans="1:14" x14ac:dyDescent="0.3">
      <c r="A105" s="13">
        <v>104</v>
      </c>
      <c r="B105" s="14"/>
      <c r="C105" s="15"/>
      <c r="D105" s="15"/>
      <c r="E105" s="15"/>
      <c r="F105" s="20"/>
      <c r="G105" s="20"/>
      <c r="H105" s="16" t="str">
        <f t="shared" si="8"/>
        <v xml:space="preserve"> </v>
      </c>
      <c r="I105" s="19"/>
      <c r="J105" s="19"/>
      <c r="K105" s="19"/>
      <c r="L105" s="19"/>
      <c r="M105" s="16" t="str">
        <f t="shared" si="9"/>
        <v xml:space="preserve"> </v>
      </c>
      <c r="N105" s="28" t="str">
        <f t="shared" si="10"/>
        <v/>
      </c>
    </row>
    <row r="106" spans="1:14" x14ac:dyDescent="0.3">
      <c r="A106" s="13">
        <v>105</v>
      </c>
      <c r="B106" s="14"/>
      <c r="C106" s="15"/>
      <c r="D106" s="15"/>
      <c r="E106" s="15"/>
      <c r="F106" s="20"/>
      <c r="G106" s="20"/>
      <c r="H106" s="16" t="str">
        <f t="shared" si="8"/>
        <v xml:space="preserve"> </v>
      </c>
      <c r="I106" s="19"/>
      <c r="J106" s="19"/>
      <c r="K106" s="19"/>
      <c r="L106" s="19"/>
      <c r="M106" s="16" t="str">
        <f t="shared" si="9"/>
        <v xml:space="preserve"> </v>
      </c>
      <c r="N106" s="28" t="str">
        <f t="shared" si="10"/>
        <v/>
      </c>
    </row>
    <row r="107" spans="1:14" x14ac:dyDescent="0.3">
      <c r="A107" s="13">
        <v>106</v>
      </c>
      <c r="B107" s="14"/>
      <c r="C107" s="15"/>
      <c r="D107" s="15"/>
      <c r="E107" s="15"/>
      <c r="F107" s="20"/>
      <c r="G107" s="20"/>
      <c r="H107" s="16" t="str">
        <f t="shared" si="8"/>
        <v xml:space="preserve"> </v>
      </c>
      <c r="I107" s="19"/>
      <c r="J107" s="19"/>
      <c r="K107" s="19"/>
      <c r="L107" s="19"/>
      <c r="M107" s="16" t="str">
        <f t="shared" si="9"/>
        <v xml:space="preserve"> </v>
      </c>
      <c r="N107" s="28" t="str">
        <f t="shared" si="10"/>
        <v/>
      </c>
    </row>
    <row r="108" spans="1:14" x14ac:dyDescent="0.3">
      <c r="A108" s="13">
        <v>107</v>
      </c>
      <c r="B108" s="14"/>
      <c r="C108" s="15"/>
      <c r="D108" s="15"/>
      <c r="E108" s="15"/>
      <c r="F108" s="20"/>
      <c r="G108" s="20"/>
      <c r="H108" s="16" t="str">
        <f t="shared" si="8"/>
        <v xml:space="preserve"> </v>
      </c>
      <c r="I108" s="19"/>
      <c r="J108" s="19"/>
      <c r="K108" s="19"/>
      <c r="L108" s="19"/>
      <c r="M108" s="16" t="str">
        <f t="shared" si="9"/>
        <v xml:space="preserve"> </v>
      </c>
      <c r="N108" s="28" t="str">
        <f t="shared" si="10"/>
        <v/>
      </c>
    </row>
    <row r="109" spans="1:14" x14ac:dyDescent="0.3">
      <c r="A109" s="13">
        <v>108</v>
      </c>
      <c r="B109" s="14"/>
      <c r="C109" s="15"/>
      <c r="D109" s="15"/>
      <c r="E109" s="15"/>
      <c r="F109" s="20"/>
      <c r="G109" s="20"/>
      <c r="H109" s="16" t="str">
        <f t="shared" si="8"/>
        <v xml:space="preserve"> </v>
      </c>
      <c r="I109" s="19"/>
      <c r="J109" s="19"/>
      <c r="K109" s="19"/>
      <c r="L109" s="19"/>
      <c r="M109" s="16" t="str">
        <f t="shared" si="9"/>
        <v xml:space="preserve"> </v>
      </c>
      <c r="N109" s="28" t="str">
        <f t="shared" si="10"/>
        <v/>
      </c>
    </row>
    <row r="110" spans="1:14" x14ac:dyDescent="0.3">
      <c r="A110" s="13">
        <v>109</v>
      </c>
      <c r="B110" s="14"/>
      <c r="C110" s="15"/>
      <c r="D110" s="15"/>
      <c r="E110" s="15"/>
      <c r="F110" s="20"/>
      <c r="G110" s="20"/>
      <c r="H110" s="16" t="str">
        <f t="shared" si="8"/>
        <v xml:space="preserve"> </v>
      </c>
      <c r="I110" s="19"/>
      <c r="J110" s="19"/>
      <c r="K110" s="19"/>
      <c r="L110" s="19"/>
      <c r="M110" s="16" t="str">
        <f t="shared" si="9"/>
        <v xml:space="preserve"> </v>
      </c>
      <c r="N110" s="28" t="str">
        <f t="shared" si="10"/>
        <v/>
      </c>
    </row>
    <row r="111" spans="1:14" x14ac:dyDescent="0.3">
      <c r="A111" s="13">
        <v>110</v>
      </c>
      <c r="B111" s="14"/>
      <c r="C111" s="14"/>
      <c r="D111" s="14"/>
      <c r="E111" s="15"/>
      <c r="F111" s="20"/>
      <c r="G111" s="20"/>
      <c r="H111" s="16" t="str">
        <f t="shared" si="8"/>
        <v xml:space="preserve"> </v>
      </c>
      <c r="I111" s="19"/>
      <c r="J111" s="19"/>
      <c r="K111" s="19"/>
      <c r="L111" s="19"/>
      <c r="M111" s="16" t="str">
        <f t="shared" si="9"/>
        <v xml:space="preserve"> </v>
      </c>
      <c r="N111" s="28" t="str">
        <f t="shared" si="10"/>
        <v/>
      </c>
    </row>
    <row r="112" spans="1:14" x14ac:dyDescent="0.3">
      <c r="A112" s="13">
        <v>111</v>
      </c>
      <c r="B112" s="14"/>
      <c r="C112" s="14"/>
      <c r="D112" s="14"/>
      <c r="E112" s="15"/>
      <c r="F112" s="20"/>
      <c r="G112" s="20"/>
      <c r="H112" s="16" t="str">
        <f t="shared" si="8"/>
        <v xml:space="preserve"> </v>
      </c>
      <c r="I112" s="19"/>
      <c r="J112" s="19"/>
      <c r="K112" s="19"/>
      <c r="L112" s="19"/>
      <c r="M112" s="16" t="str">
        <f t="shared" si="9"/>
        <v xml:space="preserve"> </v>
      </c>
      <c r="N112" s="28" t="str">
        <f t="shared" si="10"/>
        <v/>
      </c>
    </row>
    <row r="113" spans="1:14" x14ac:dyDescent="0.3">
      <c r="A113" s="13">
        <v>112</v>
      </c>
      <c r="B113" s="14"/>
      <c r="C113" s="14"/>
      <c r="D113" s="14"/>
      <c r="E113" s="15"/>
      <c r="F113" s="20"/>
      <c r="G113" s="20"/>
      <c r="H113" s="16" t="str">
        <f t="shared" si="8"/>
        <v xml:space="preserve"> </v>
      </c>
      <c r="I113" s="19"/>
      <c r="J113" s="19"/>
      <c r="K113" s="19"/>
      <c r="L113" s="19"/>
      <c r="M113" s="16" t="str">
        <f t="shared" si="9"/>
        <v xml:space="preserve"> </v>
      </c>
      <c r="N113" s="28" t="str">
        <f t="shared" si="10"/>
        <v/>
      </c>
    </row>
    <row r="114" spans="1:14" x14ac:dyDescent="0.3">
      <c r="A114" s="13">
        <v>113</v>
      </c>
      <c r="B114" s="14"/>
      <c r="C114" s="14"/>
      <c r="D114" s="14"/>
      <c r="E114" s="15"/>
      <c r="F114" s="20"/>
      <c r="G114" s="20"/>
      <c r="H114" s="16" t="str">
        <f t="shared" si="8"/>
        <v xml:space="preserve"> </v>
      </c>
      <c r="I114" s="19"/>
      <c r="J114" s="19"/>
      <c r="K114" s="19"/>
      <c r="L114" s="19"/>
      <c r="M114" s="16" t="str">
        <f t="shared" si="9"/>
        <v xml:space="preserve"> </v>
      </c>
      <c r="N114" s="28" t="str">
        <f t="shared" si="10"/>
        <v/>
      </c>
    </row>
    <row r="115" spans="1:14" x14ac:dyDescent="0.3">
      <c r="A115" s="13">
        <v>114</v>
      </c>
      <c r="B115" s="14"/>
      <c r="C115" s="14"/>
      <c r="D115" s="14"/>
      <c r="E115" s="15"/>
      <c r="F115" s="20"/>
      <c r="G115" s="20"/>
      <c r="H115" s="16" t="str">
        <f t="shared" si="8"/>
        <v xml:space="preserve"> </v>
      </c>
      <c r="I115" s="19"/>
      <c r="J115" s="19"/>
      <c r="K115" s="19"/>
      <c r="L115" s="19"/>
      <c r="M115" s="16" t="str">
        <f t="shared" si="9"/>
        <v xml:space="preserve"> </v>
      </c>
      <c r="N115" s="28" t="str">
        <f t="shared" si="10"/>
        <v/>
      </c>
    </row>
    <row r="116" spans="1:14" x14ac:dyDescent="0.3">
      <c r="A116" s="13">
        <v>115</v>
      </c>
      <c r="B116" s="14"/>
      <c r="C116" s="14"/>
      <c r="D116" s="14"/>
      <c r="E116" s="15"/>
      <c r="F116" s="20"/>
      <c r="G116" s="20"/>
      <c r="H116" s="16" t="str">
        <f t="shared" si="8"/>
        <v xml:space="preserve"> </v>
      </c>
      <c r="I116" s="19"/>
      <c r="J116" s="19"/>
      <c r="K116" s="19"/>
      <c r="L116" s="19"/>
      <c r="M116" s="16" t="str">
        <f t="shared" si="9"/>
        <v xml:space="preserve"> </v>
      </c>
      <c r="N116" s="28" t="str">
        <f t="shared" si="10"/>
        <v/>
      </c>
    </row>
    <row r="117" spans="1:14" x14ac:dyDescent="0.3">
      <c r="A117" s="13">
        <v>116</v>
      </c>
      <c r="B117" s="14"/>
      <c r="C117" s="14"/>
      <c r="D117" s="14"/>
      <c r="E117" s="15"/>
      <c r="F117" s="20"/>
      <c r="G117" s="20"/>
      <c r="H117" s="16" t="str">
        <f t="shared" si="8"/>
        <v xml:space="preserve"> </v>
      </c>
      <c r="I117" s="19"/>
      <c r="J117" s="19"/>
      <c r="K117" s="19"/>
      <c r="L117" s="19"/>
      <c r="M117" s="16" t="str">
        <f t="shared" si="9"/>
        <v xml:space="preserve"> </v>
      </c>
      <c r="N117" s="28" t="str">
        <f t="shared" si="10"/>
        <v/>
      </c>
    </row>
    <row r="118" spans="1:14" x14ac:dyDescent="0.3">
      <c r="A118" s="13">
        <v>117</v>
      </c>
      <c r="B118" s="14"/>
      <c r="C118" s="14"/>
      <c r="D118" s="14"/>
      <c r="E118" s="15"/>
      <c r="F118" s="20"/>
      <c r="G118" s="20"/>
      <c r="H118" s="16" t="str">
        <f t="shared" si="8"/>
        <v xml:space="preserve"> </v>
      </c>
      <c r="I118" s="19"/>
      <c r="J118" s="19"/>
      <c r="K118" s="19"/>
      <c r="L118" s="19"/>
      <c r="M118" s="16" t="str">
        <f t="shared" si="9"/>
        <v xml:space="preserve"> </v>
      </c>
      <c r="N118" s="28" t="str">
        <f t="shared" si="10"/>
        <v/>
      </c>
    </row>
    <row r="119" spans="1:14" x14ac:dyDescent="0.3">
      <c r="A119" s="13">
        <v>118</v>
      </c>
      <c r="B119" s="14"/>
      <c r="C119" s="14"/>
      <c r="D119" s="14"/>
      <c r="E119" s="15"/>
      <c r="F119" s="20"/>
      <c r="G119" s="20"/>
      <c r="H119" s="16" t="str">
        <f t="shared" si="8"/>
        <v xml:space="preserve"> </v>
      </c>
      <c r="I119" s="19"/>
      <c r="J119" s="19"/>
      <c r="K119" s="19"/>
      <c r="L119" s="19"/>
      <c r="M119" s="16" t="str">
        <f t="shared" si="9"/>
        <v xml:space="preserve"> </v>
      </c>
      <c r="N119" s="28" t="str">
        <f t="shared" si="10"/>
        <v/>
      </c>
    </row>
    <row r="120" spans="1:14" x14ac:dyDescent="0.3">
      <c r="A120" s="13">
        <v>119</v>
      </c>
      <c r="B120" s="14"/>
      <c r="C120" s="14"/>
      <c r="D120" s="14"/>
      <c r="E120" s="15"/>
      <c r="F120" s="20"/>
      <c r="G120" s="20"/>
      <c r="H120" s="16" t="str">
        <f t="shared" si="8"/>
        <v xml:space="preserve"> </v>
      </c>
      <c r="I120" s="19"/>
      <c r="J120" s="19"/>
      <c r="K120" s="19"/>
      <c r="L120" s="19"/>
      <c r="M120" s="16" t="str">
        <f t="shared" si="9"/>
        <v xml:space="preserve"> </v>
      </c>
      <c r="N120" s="28" t="str">
        <f t="shared" si="10"/>
        <v/>
      </c>
    </row>
    <row r="121" spans="1:14" x14ac:dyDescent="0.3">
      <c r="A121" s="13">
        <v>120</v>
      </c>
      <c r="B121" s="14"/>
      <c r="C121" s="14"/>
      <c r="D121" s="14"/>
      <c r="E121" s="15"/>
      <c r="F121" s="20"/>
      <c r="G121" s="20"/>
      <c r="H121" s="16" t="str">
        <f t="shared" si="8"/>
        <v xml:space="preserve"> </v>
      </c>
      <c r="I121" s="19"/>
      <c r="J121" s="19"/>
      <c r="K121" s="19"/>
      <c r="L121" s="19"/>
      <c r="M121" s="16" t="str">
        <f t="shared" si="9"/>
        <v xml:space="preserve"> </v>
      </c>
      <c r="N121" s="28" t="str">
        <f t="shared" si="10"/>
        <v/>
      </c>
    </row>
    <row r="122" spans="1:14" x14ac:dyDescent="0.3">
      <c r="A122" s="13">
        <v>121</v>
      </c>
      <c r="B122" s="14"/>
      <c r="C122" s="14"/>
      <c r="D122" s="14"/>
      <c r="E122" s="15"/>
      <c r="F122" s="20"/>
      <c r="G122" s="20"/>
      <c r="H122" s="16" t="str">
        <f t="shared" si="8"/>
        <v xml:space="preserve"> </v>
      </c>
      <c r="I122" s="19"/>
      <c r="J122" s="19"/>
      <c r="K122" s="19"/>
      <c r="L122" s="19"/>
      <c r="M122" s="16" t="str">
        <f t="shared" si="9"/>
        <v xml:space="preserve"> </v>
      </c>
      <c r="N122" s="28" t="str">
        <f t="shared" si="10"/>
        <v/>
      </c>
    </row>
    <row r="123" spans="1:14" x14ac:dyDescent="0.3">
      <c r="A123" s="13">
        <v>122</v>
      </c>
      <c r="B123" s="14"/>
      <c r="C123" s="14"/>
      <c r="D123" s="14"/>
      <c r="E123" s="15"/>
      <c r="F123" s="20"/>
      <c r="G123" s="20"/>
      <c r="H123" s="16" t="str">
        <f t="shared" si="8"/>
        <v xml:space="preserve"> </v>
      </c>
      <c r="I123" s="19"/>
      <c r="J123" s="19"/>
      <c r="K123" s="19"/>
      <c r="L123" s="19"/>
      <c r="M123" s="16" t="str">
        <f t="shared" si="9"/>
        <v xml:space="preserve"> </v>
      </c>
      <c r="N123" s="28" t="str">
        <f t="shared" si="10"/>
        <v/>
      </c>
    </row>
    <row r="124" spans="1:14" x14ac:dyDescent="0.3">
      <c r="A124" s="13">
        <v>123</v>
      </c>
      <c r="B124" s="14"/>
      <c r="C124" s="14"/>
      <c r="D124" s="14"/>
      <c r="E124" s="15"/>
      <c r="F124" s="20"/>
      <c r="G124" s="20"/>
      <c r="H124" s="16" t="str">
        <f t="shared" si="8"/>
        <v xml:space="preserve"> </v>
      </c>
      <c r="I124" s="19"/>
      <c r="J124" s="19"/>
      <c r="K124" s="19"/>
      <c r="L124" s="19"/>
      <c r="M124" s="16" t="str">
        <f t="shared" si="9"/>
        <v xml:space="preserve"> </v>
      </c>
      <c r="N124" s="28" t="str">
        <f t="shared" si="10"/>
        <v/>
      </c>
    </row>
    <row r="125" spans="1:14" x14ac:dyDescent="0.3">
      <c r="A125" s="13">
        <v>124</v>
      </c>
      <c r="B125" s="14"/>
      <c r="C125" s="14"/>
      <c r="D125" s="14"/>
      <c r="E125" s="15"/>
      <c r="F125" s="20"/>
      <c r="G125" s="20"/>
      <c r="H125" s="16" t="str">
        <f t="shared" si="8"/>
        <v xml:space="preserve"> </v>
      </c>
      <c r="I125" s="19"/>
      <c r="J125" s="19"/>
      <c r="K125" s="19"/>
      <c r="L125" s="19"/>
      <c r="M125" s="16" t="str">
        <f t="shared" si="9"/>
        <v xml:space="preserve"> </v>
      </c>
      <c r="N125" s="28" t="str">
        <f t="shared" si="10"/>
        <v/>
      </c>
    </row>
    <row r="126" spans="1:14" x14ac:dyDescent="0.3">
      <c r="A126" s="13">
        <v>125</v>
      </c>
      <c r="B126" s="14"/>
      <c r="C126" s="14"/>
      <c r="D126" s="14"/>
      <c r="E126" s="15"/>
      <c r="F126" s="20"/>
      <c r="G126" s="20"/>
      <c r="H126" s="16" t="str">
        <f t="shared" si="8"/>
        <v xml:space="preserve"> </v>
      </c>
      <c r="I126" s="19"/>
      <c r="J126" s="19"/>
      <c r="K126" s="19"/>
      <c r="L126" s="19"/>
      <c r="M126" s="16" t="str">
        <f t="shared" si="9"/>
        <v xml:space="preserve"> </v>
      </c>
      <c r="N126" s="28" t="str">
        <f t="shared" si="10"/>
        <v/>
      </c>
    </row>
    <row r="127" spans="1:14" x14ac:dyDescent="0.3">
      <c r="A127" s="13">
        <v>126</v>
      </c>
      <c r="B127" s="14"/>
      <c r="C127" s="14"/>
      <c r="D127" s="15"/>
      <c r="E127" s="15"/>
      <c r="F127" s="20"/>
      <c r="G127" s="20"/>
      <c r="H127" s="16" t="str">
        <f t="shared" si="8"/>
        <v xml:space="preserve"> </v>
      </c>
      <c r="I127" s="19"/>
      <c r="J127" s="19"/>
      <c r="K127" s="19"/>
      <c r="L127" s="19"/>
      <c r="M127" s="16" t="str">
        <f t="shared" si="9"/>
        <v xml:space="preserve"> </v>
      </c>
      <c r="N127" s="28" t="str">
        <f t="shared" si="10"/>
        <v/>
      </c>
    </row>
    <row r="128" spans="1:14" x14ac:dyDescent="0.3">
      <c r="A128" s="13">
        <v>127</v>
      </c>
      <c r="B128" s="14"/>
      <c r="C128" s="14"/>
      <c r="D128" s="15"/>
      <c r="E128" s="15"/>
      <c r="F128" s="20"/>
      <c r="G128" s="20"/>
      <c r="H128" s="16" t="str">
        <f t="shared" si="8"/>
        <v xml:space="preserve"> </v>
      </c>
      <c r="I128" s="19"/>
      <c r="J128" s="19"/>
      <c r="K128" s="19"/>
      <c r="L128" s="19"/>
      <c r="M128" s="16" t="str">
        <f t="shared" si="9"/>
        <v xml:space="preserve"> </v>
      </c>
      <c r="N128" s="28" t="str">
        <f t="shared" si="10"/>
        <v/>
      </c>
    </row>
    <row r="129" spans="1:14" x14ac:dyDescent="0.3">
      <c r="A129" s="13">
        <v>128</v>
      </c>
      <c r="B129" s="14"/>
      <c r="C129" s="14"/>
      <c r="D129" s="14"/>
      <c r="E129" s="15"/>
      <c r="F129" s="20"/>
      <c r="G129" s="20"/>
      <c r="H129" s="16" t="str">
        <f t="shared" si="8"/>
        <v xml:space="preserve"> </v>
      </c>
      <c r="I129" s="19"/>
      <c r="J129" s="19"/>
      <c r="K129" s="19"/>
      <c r="L129" s="19"/>
      <c r="M129" s="16" t="str">
        <f t="shared" si="9"/>
        <v xml:space="preserve"> </v>
      </c>
      <c r="N129" s="28" t="str">
        <f t="shared" si="10"/>
        <v/>
      </c>
    </row>
    <row r="130" spans="1:14" x14ac:dyDescent="0.3">
      <c r="F130" s="3"/>
      <c r="G130" s="3"/>
      <c r="M130" s="2" t="s">
        <v>40</v>
      </c>
      <c r="N130" s="29" t="str">
        <f>IFERROR(AVERAGE(N2:N129),"")</f>
        <v/>
      </c>
    </row>
  </sheetData>
  <sheetProtection algorithmName="SHA-512" hashValue="Us9UblA2biRRJJsiNWgNKttdVL37zc0xxUuuWojAc1KStpIxJzpAx6yB3vAnvxkaRwaKlHe5Alfp0jlFHYjQaw==" saltValue="xC1tV0aybld7PYveVC83ag==" spinCount="100000" sheet="1" selectLockedCells="1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56"/>
  <sheetViews>
    <sheetView zoomScale="80" zoomScaleNormal="80" zoomScalePageLayoutView="60" workbookViewId="0">
      <selection activeCell="C3" sqref="C3:J3"/>
    </sheetView>
  </sheetViews>
  <sheetFormatPr defaultColWidth="9.109375" defaultRowHeight="14.4" x14ac:dyDescent="0.3"/>
  <cols>
    <col min="1" max="1" width="9.5546875" customWidth="1"/>
    <col min="2" max="2" width="15.44140625" customWidth="1"/>
    <col min="3" max="3" width="9.33203125" customWidth="1"/>
    <col min="4" max="4" width="13.44140625" customWidth="1"/>
    <col min="5" max="5" width="16.5546875" bestFit="1" customWidth="1"/>
    <col min="6" max="6" width="13.44140625" bestFit="1" customWidth="1"/>
    <col min="7" max="7" width="12.5546875" bestFit="1" customWidth="1"/>
    <col min="9" max="9" width="4.44140625" bestFit="1" customWidth="1"/>
    <col min="10" max="10" width="3.44140625" bestFit="1" customWidth="1"/>
    <col min="11" max="11" width="22.5546875" customWidth="1"/>
    <col min="12" max="21" width="22.5546875" style="1" hidden="1" customWidth="1"/>
    <col min="22" max="22" width="22.5546875" customWidth="1"/>
    <col min="23" max="23" width="13.6640625" bestFit="1" customWidth="1"/>
    <col min="25" max="25" width="0" hidden="1" customWidth="1"/>
  </cols>
  <sheetData>
    <row r="1" spans="1:21" ht="24" thickBot="1" x14ac:dyDescent="0.5">
      <c r="A1" s="79" t="s">
        <v>50</v>
      </c>
      <c r="B1" s="79"/>
      <c r="C1" s="79"/>
      <c r="D1" s="79"/>
      <c r="E1" s="79"/>
      <c r="F1" s="79"/>
      <c r="G1" s="79"/>
      <c r="H1" s="79"/>
      <c r="I1" s="79"/>
      <c r="J1" s="79"/>
      <c r="K1" s="4"/>
      <c r="L1" s="39" t="s">
        <v>0</v>
      </c>
      <c r="M1" s="40">
        <v>3</v>
      </c>
      <c r="N1" s="41">
        <v>4</v>
      </c>
      <c r="O1" s="41">
        <v>5</v>
      </c>
      <c r="P1" s="41">
        <v>6</v>
      </c>
      <c r="Q1" s="41">
        <v>7</v>
      </c>
      <c r="R1" s="42">
        <v>8</v>
      </c>
      <c r="S1" s="42">
        <v>9</v>
      </c>
      <c r="T1" s="42">
        <v>10</v>
      </c>
      <c r="U1" s="39" t="s">
        <v>0</v>
      </c>
    </row>
    <row r="2" spans="1:21" ht="27.75" customHeight="1" thickTop="1" x14ac:dyDescent="0.3">
      <c r="A2" s="80" t="s">
        <v>51</v>
      </c>
      <c r="B2" s="80"/>
      <c r="C2" s="80"/>
      <c r="D2" s="80"/>
      <c r="E2" s="80"/>
      <c r="F2" s="80"/>
      <c r="G2" s="80"/>
      <c r="H2" s="80"/>
      <c r="I2" s="80"/>
      <c r="J2" s="80"/>
      <c r="L2" s="43">
        <v>50</v>
      </c>
      <c r="M2" s="44">
        <v>0</v>
      </c>
      <c r="N2" s="45">
        <v>0</v>
      </c>
      <c r="O2" s="45">
        <v>0</v>
      </c>
      <c r="P2" s="45">
        <v>0</v>
      </c>
      <c r="Q2" s="45">
        <v>0</v>
      </c>
      <c r="R2" s="45">
        <v>0</v>
      </c>
      <c r="S2" s="45">
        <v>0</v>
      </c>
      <c r="T2" s="45">
        <v>0</v>
      </c>
      <c r="U2" s="43">
        <v>50</v>
      </c>
    </row>
    <row r="3" spans="1:21" ht="18" customHeight="1" x14ac:dyDescent="0.45">
      <c r="A3" s="81" t="s">
        <v>21</v>
      </c>
      <c r="B3" s="81"/>
      <c r="C3" s="76"/>
      <c r="D3" s="77"/>
      <c r="E3" s="77"/>
      <c r="F3" s="77"/>
      <c r="G3" s="77"/>
      <c r="H3" s="77"/>
      <c r="I3" s="77"/>
      <c r="J3" s="78"/>
      <c r="K3" s="4"/>
      <c r="L3" s="39">
        <v>51</v>
      </c>
      <c r="M3" s="46">
        <v>3.6299999999999999E-2</v>
      </c>
      <c r="N3" s="47">
        <v>0.03</v>
      </c>
      <c r="O3" s="47">
        <v>2.81E-2</v>
      </c>
      <c r="P3" s="47">
        <v>2.7199999999999998E-2</v>
      </c>
      <c r="Q3" s="47">
        <v>2.6700000000000002E-2</v>
      </c>
      <c r="R3" s="47">
        <v>2.64E-2</v>
      </c>
      <c r="S3" s="47">
        <v>2.6200000000000001E-2</v>
      </c>
      <c r="T3" s="47">
        <v>2.5999999999999999E-2</v>
      </c>
      <c r="U3" s="39">
        <v>51</v>
      </c>
    </row>
    <row r="4" spans="1:21" ht="18" customHeight="1" x14ac:dyDescent="0.45">
      <c r="A4" s="81" t="s">
        <v>18</v>
      </c>
      <c r="B4" s="81"/>
      <c r="C4" s="76"/>
      <c r="D4" s="77"/>
      <c r="E4" s="78"/>
      <c r="F4" s="5" t="s">
        <v>26</v>
      </c>
      <c r="G4" s="84"/>
      <c r="H4" s="84"/>
      <c r="I4" s="84"/>
      <c r="J4" s="84"/>
      <c r="K4" s="4"/>
      <c r="L4" s="39">
        <v>52</v>
      </c>
      <c r="M4" s="46">
        <v>7.2499999999999995E-2</v>
      </c>
      <c r="N4" s="47">
        <v>0.06</v>
      </c>
      <c r="O4" s="47">
        <v>5.62E-2</v>
      </c>
      <c r="P4" s="47">
        <v>5.4399999999999997E-2</v>
      </c>
      <c r="Q4" s="47">
        <v>5.3400000000000003E-2</v>
      </c>
      <c r="R4" s="47">
        <v>5.28E-2</v>
      </c>
      <c r="S4" s="47">
        <v>5.2400000000000002E-2</v>
      </c>
      <c r="T4" s="47">
        <v>5.21E-2</v>
      </c>
      <c r="U4" s="39">
        <v>52</v>
      </c>
    </row>
    <row r="5" spans="1:21" ht="18" customHeight="1" x14ac:dyDescent="0.45">
      <c r="A5" s="81" t="s">
        <v>19</v>
      </c>
      <c r="B5" s="81"/>
      <c r="C5" s="76"/>
      <c r="D5" s="77"/>
      <c r="E5" s="78"/>
      <c r="F5" s="5" t="s">
        <v>20</v>
      </c>
      <c r="G5" s="84"/>
      <c r="H5" s="84"/>
      <c r="I5" s="84"/>
      <c r="J5" s="84"/>
      <c r="K5" s="4"/>
      <c r="L5" s="39">
        <v>53</v>
      </c>
      <c r="M5" s="46">
        <v>0.1087</v>
      </c>
      <c r="N5" s="47">
        <v>0.09</v>
      </c>
      <c r="O5" s="47">
        <v>8.43E-2</v>
      </c>
      <c r="P5" s="47">
        <v>8.1699999999999995E-2</v>
      </c>
      <c r="Q5" s="47">
        <v>8.0199999999999994E-2</v>
      </c>
      <c r="R5" s="47">
        <v>7.9299999999999995E-2</v>
      </c>
      <c r="S5" s="47">
        <v>7.8600000000000003E-2</v>
      </c>
      <c r="T5" s="47">
        <v>7.8100000000000003E-2</v>
      </c>
      <c r="U5" s="39">
        <v>53</v>
      </c>
    </row>
    <row r="6" spans="1:21" ht="18" customHeight="1" x14ac:dyDescent="0.45">
      <c r="A6" s="82"/>
      <c r="B6" s="82"/>
      <c r="C6" s="21"/>
      <c r="D6" s="83"/>
      <c r="E6" s="83"/>
      <c r="F6" s="2"/>
      <c r="G6" s="2"/>
      <c r="H6" s="79"/>
      <c r="I6" s="79"/>
      <c r="J6" s="79"/>
      <c r="K6" s="4"/>
      <c r="L6" s="39">
        <v>54</v>
      </c>
      <c r="M6" s="46">
        <v>0.1447</v>
      </c>
      <c r="N6" s="47">
        <v>0.12</v>
      </c>
      <c r="O6" s="47">
        <v>0.1125</v>
      </c>
      <c r="P6" s="47">
        <v>0.109</v>
      </c>
      <c r="Q6" s="47">
        <v>0.107</v>
      </c>
      <c r="R6" s="47">
        <v>0.1057</v>
      </c>
      <c r="S6" s="47">
        <v>0.10489999999999999</v>
      </c>
      <c r="T6" s="47">
        <v>0.1042</v>
      </c>
      <c r="U6" s="39">
        <v>54</v>
      </c>
    </row>
    <row r="7" spans="1:21" ht="16.5" customHeight="1" x14ac:dyDescent="0.45">
      <c r="B7" s="4"/>
      <c r="C7" s="4"/>
      <c r="D7" s="4"/>
      <c r="E7" s="4"/>
      <c r="F7" s="4"/>
      <c r="G7" s="4"/>
      <c r="H7" s="4"/>
      <c r="I7" s="4"/>
      <c r="J7" s="4"/>
      <c r="K7" s="4"/>
      <c r="L7" s="39">
        <v>55</v>
      </c>
      <c r="M7" s="46">
        <v>0.18060000000000001</v>
      </c>
      <c r="N7" s="47">
        <v>0.15</v>
      </c>
      <c r="O7" s="47">
        <v>0.1406</v>
      </c>
      <c r="P7" s="47">
        <v>0.1363</v>
      </c>
      <c r="Q7" s="47">
        <v>0.1338</v>
      </c>
      <c r="R7" s="47">
        <v>0.13220000000000001</v>
      </c>
      <c r="S7" s="47">
        <v>0.13120000000000001</v>
      </c>
      <c r="T7" s="47">
        <v>0.13039999999999999</v>
      </c>
      <c r="U7" s="39">
        <v>55</v>
      </c>
    </row>
    <row r="8" spans="1:21" ht="15" customHeight="1" x14ac:dyDescent="0.45">
      <c r="A8" s="71" t="s">
        <v>24</v>
      </c>
      <c r="B8" s="71" t="s">
        <v>39</v>
      </c>
      <c r="C8" s="71" t="s">
        <v>24</v>
      </c>
      <c r="D8" s="71" t="s">
        <v>39</v>
      </c>
      <c r="E8" s="74" t="s">
        <v>52</v>
      </c>
      <c r="F8" s="4"/>
      <c r="G8" s="4"/>
      <c r="H8" s="4"/>
      <c r="I8" s="4"/>
      <c r="J8" s="4"/>
      <c r="K8" s="4"/>
      <c r="L8" s="39">
        <v>56</v>
      </c>
      <c r="M8" s="44">
        <v>0.21640000000000001</v>
      </c>
      <c r="N8" s="45">
        <v>0.18</v>
      </c>
      <c r="O8" s="45">
        <v>0.16880000000000001</v>
      </c>
      <c r="P8" s="45">
        <v>0.1636</v>
      </c>
      <c r="Q8" s="45">
        <v>0.16070000000000001</v>
      </c>
      <c r="R8" s="45">
        <v>0.1588</v>
      </c>
      <c r="S8" s="45">
        <v>0.1575</v>
      </c>
      <c r="T8" s="45">
        <v>0.15659999999999999</v>
      </c>
      <c r="U8" s="39">
        <v>56</v>
      </c>
    </row>
    <row r="9" spans="1:21" x14ac:dyDescent="0.3">
      <c r="A9" s="72"/>
      <c r="B9" s="71"/>
      <c r="C9" s="72"/>
      <c r="D9" s="71"/>
      <c r="E9" s="75"/>
      <c r="F9" s="66">
        <v>90</v>
      </c>
      <c r="L9" s="39">
        <v>57</v>
      </c>
      <c r="M9" s="44">
        <v>0.25190000000000001</v>
      </c>
      <c r="N9" s="45">
        <v>0.21</v>
      </c>
      <c r="O9" s="45">
        <v>0.1971</v>
      </c>
      <c r="P9" s="45">
        <v>0.19109999999999999</v>
      </c>
      <c r="Q9" s="45">
        <v>0.18770000000000001</v>
      </c>
      <c r="R9" s="45">
        <v>0.1855</v>
      </c>
      <c r="S9" s="45">
        <v>0.184</v>
      </c>
      <c r="T9" s="45">
        <v>0.18290000000000001</v>
      </c>
      <c r="U9" s="39">
        <v>57</v>
      </c>
    </row>
    <row r="10" spans="1:21" x14ac:dyDescent="0.3">
      <c r="A10" s="6">
        <v>1</v>
      </c>
      <c r="B10" s="25"/>
      <c r="C10" s="7">
        <v>65</v>
      </c>
      <c r="D10" s="25" t="str">
        <f>IFERROR('Joint Cores-LAB'!N81,"")</f>
        <v/>
      </c>
      <c r="E10" s="8" t="s">
        <v>1</v>
      </c>
      <c r="F10">
        <f>IFERROR(COUNT(B10:B73,D10:D73),"")</f>
        <v>0</v>
      </c>
      <c r="L10" s="39">
        <v>58</v>
      </c>
      <c r="M10" s="44">
        <v>0.28720000000000001</v>
      </c>
      <c r="N10" s="45">
        <v>0.24</v>
      </c>
      <c r="O10" s="45">
        <v>0.22539999999999999</v>
      </c>
      <c r="P10" s="45">
        <v>0.21859999999999999</v>
      </c>
      <c r="Q10" s="45">
        <v>0.2147</v>
      </c>
      <c r="R10" s="45">
        <v>0.2122</v>
      </c>
      <c r="S10" s="45">
        <v>0.21049999999999999</v>
      </c>
      <c r="T10" s="45">
        <v>0.20930000000000001</v>
      </c>
      <c r="U10" s="39">
        <v>58</v>
      </c>
    </row>
    <row r="11" spans="1:21" x14ac:dyDescent="0.3">
      <c r="A11" s="6">
        <v>2</v>
      </c>
      <c r="B11" s="25"/>
      <c r="C11" s="7">
        <v>66</v>
      </c>
      <c r="D11" s="25" t="str">
        <f>IFERROR('Joint Cores-LAB'!N82,"")</f>
        <v/>
      </c>
      <c r="E11" s="8" t="s">
        <v>2</v>
      </c>
      <c r="F11" s="26" t="str">
        <f>IFERROR(AVERAGE(B10:B73,D10:D73),"")</f>
        <v/>
      </c>
      <c r="L11" s="39">
        <v>59</v>
      </c>
      <c r="M11" s="44">
        <v>0.32219999999999999</v>
      </c>
      <c r="N11" s="45">
        <v>0.27</v>
      </c>
      <c r="O11" s="45">
        <v>0.25369999999999998</v>
      </c>
      <c r="P11" s="45">
        <v>0.24610000000000001</v>
      </c>
      <c r="Q11" s="45">
        <v>0.24179999999999999</v>
      </c>
      <c r="R11" s="45">
        <v>0.23910000000000001</v>
      </c>
      <c r="S11" s="45">
        <v>0.23719999999999999</v>
      </c>
      <c r="T11" s="45">
        <v>0.23580000000000001</v>
      </c>
      <c r="U11" s="39">
        <v>59</v>
      </c>
    </row>
    <row r="12" spans="1:21" x14ac:dyDescent="0.3">
      <c r="A12" s="6">
        <v>3</v>
      </c>
      <c r="B12" s="25"/>
      <c r="C12" s="7">
        <v>67</v>
      </c>
      <c r="D12" s="25" t="str">
        <f>IFERROR('Joint Cores-LAB'!N83,"")</f>
        <v/>
      </c>
      <c r="E12" s="8" t="s">
        <v>3</v>
      </c>
      <c r="F12" s="24" t="str">
        <f>IFERROR(_xlfn.STDEV.S(B10:B73,D10:D73),"")</f>
        <v/>
      </c>
      <c r="L12" s="39">
        <v>60</v>
      </c>
      <c r="M12" s="44">
        <v>0.35680000000000001</v>
      </c>
      <c r="N12" s="45">
        <v>0.3</v>
      </c>
      <c r="O12" s="45">
        <v>0.28220000000000001</v>
      </c>
      <c r="P12" s="45">
        <v>0.27379999999999999</v>
      </c>
      <c r="Q12" s="45">
        <v>0.26910000000000001</v>
      </c>
      <c r="R12" s="45">
        <v>0.26600000000000001</v>
      </c>
      <c r="S12" s="45">
        <v>0.26390000000000002</v>
      </c>
      <c r="T12" s="45">
        <v>0.26240000000000002</v>
      </c>
      <c r="U12" s="39">
        <v>60</v>
      </c>
    </row>
    <row r="13" spans="1:21" x14ac:dyDescent="0.3">
      <c r="A13" s="6">
        <v>4</v>
      </c>
      <c r="B13" s="25" t="str">
        <f>IFERROR('Joint Cores-LAB'!N5,"")</f>
        <v/>
      </c>
      <c r="C13" s="7">
        <v>68</v>
      </c>
      <c r="D13" s="25" t="str">
        <f>IFERROR('Joint Cores-LAB'!N84,"")</f>
        <v/>
      </c>
      <c r="E13" s="8" t="s">
        <v>4</v>
      </c>
      <c r="F13" s="24" t="str">
        <f>IFERROR((F11-F9)/F12,"")</f>
        <v/>
      </c>
      <c r="L13" s="39">
        <v>61</v>
      </c>
      <c r="M13" s="46">
        <v>0.3911</v>
      </c>
      <c r="N13" s="47">
        <v>0.33</v>
      </c>
      <c r="O13" s="47">
        <v>0.31069999999999998</v>
      </c>
      <c r="P13" s="47">
        <v>0.30159999999999998</v>
      </c>
      <c r="Q13" s="47">
        <v>0.2964</v>
      </c>
      <c r="R13" s="47">
        <v>0.29310000000000003</v>
      </c>
      <c r="S13" s="47">
        <v>0.2908</v>
      </c>
      <c r="T13" s="47">
        <v>0.28920000000000001</v>
      </c>
      <c r="U13" s="39">
        <v>61</v>
      </c>
    </row>
    <row r="14" spans="1:21" x14ac:dyDescent="0.3">
      <c r="A14" s="6">
        <v>5</v>
      </c>
      <c r="B14" s="25" t="str">
        <f>IFERROR('Joint Cores-LAB'!N6,"")</f>
        <v/>
      </c>
      <c r="C14" s="7">
        <v>69</v>
      </c>
      <c r="D14" s="25" t="str">
        <f>IFERROR('Joint Cores-LAB'!N85,"")</f>
        <v/>
      </c>
      <c r="E14" s="8" t="s">
        <v>5</v>
      </c>
      <c r="F14" s="17" t="str">
        <f>IFERROR(R63,"")</f>
        <v/>
      </c>
      <c r="L14" s="39">
        <v>62</v>
      </c>
      <c r="M14" s="46">
        <v>0.42509999999999998</v>
      </c>
      <c r="N14" s="47">
        <v>0.36</v>
      </c>
      <c r="O14" s="47">
        <v>0.3392</v>
      </c>
      <c r="P14" s="47">
        <v>0.32950000000000002</v>
      </c>
      <c r="Q14" s="47">
        <v>0.32390000000000002</v>
      </c>
      <c r="R14" s="47">
        <v>0.32029999999999997</v>
      </c>
      <c r="S14" s="47">
        <v>0.31790000000000002</v>
      </c>
      <c r="T14" s="47">
        <v>0.31609999999999999</v>
      </c>
      <c r="U14" s="39">
        <v>62</v>
      </c>
    </row>
    <row r="15" spans="1:21" ht="15" thickBot="1" x14ac:dyDescent="0.35">
      <c r="A15" s="6">
        <v>6</v>
      </c>
      <c r="B15" s="25" t="str">
        <f>IFERROR('Joint Cores-LAB'!N7,"")</f>
        <v/>
      </c>
      <c r="C15" s="7">
        <v>70</v>
      </c>
      <c r="D15" s="25" t="str">
        <f>IFERROR('Joint Cores-LAB'!N98,"")</f>
        <v/>
      </c>
      <c r="E15" s="9" t="s">
        <v>6</v>
      </c>
      <c r="F15" s="18" t="str">
        <f>IFERROR(100-F14,"")</f>
        <v/>
      </c>
      <c r="L15" s="39">
        <v>63</v>
      </c>
      <c r="M15" s="46">
        <v>0.45860000000000001</v>
      </c>
      <c r="N15" s="47">
        <v>0.39</v>
      </c>
      <c r="O15" s="47">
        <v>0.3679</v>
      </c>
      <c r="P15" s="47">
        <v>0.35749999999999998</v>
      </c>
      <c r="Q15" s="47">
        <v>0.35149999999999998</v>
      </c>
      <c r="R15" s="47">
        <v>0.34770000000000001</v>
      </c>
      <c r="S15" s="47">
        <v>0.34510000000000002</v>
      </c>
      <c r="T15" s="47">
        <v>0.34320000000000001</v>
      </c>
      <c r="U15" s="39">
        <v>63</v>
      </c>
    </row>
    <row r="16" spans="1:21" ht="15" thickTop="1" x14ac:dyDescent="0.3">
      <c r="A16" s="6">
        <v>7</v>
      </c>
      <c r="B16" s="25" t="str">
        <f>IFERROR('Joint Cores-LAB'!N8,"")</f>
        <v/>
      </c>
      <c r="C16" s="7">
        <v>71</v>
      </c>
      <c r="D16" s="25" t="str">
        <f>IFERROR('Joint Cores-LAB'!N99,"")</f>
        <v/>
      </c>
      <c r="E16" s="10" t="s">
        <v>7</v>
      </c>
      <c r="F16" s="27" t="str">
        <f>IF(F13&gt;0,F14,F15)</f>
        <v/>
      </c>
      <c r="L16" s="39">
        <v>64</v>
      </c>
      <c r="M16" s="46">
        <v>0.49159999999999998</v>
      </c>
      <c r="N16" s="47">
        <v>0.42</v>
      </c>
      <c r="O16" s="47">
        <v>0.3967</v>
      </c>
      <c r="P16" s="47">
        <v>0.3856</v>
      </c>
      <c r="Q16" s="47">
        <v>0.37930000000000003</v>
      </c>
      <c r="R16" s="47">
        <v>0.37530000000000002</v>
      </c>
      <c r="S16" s="47">
        <v>0.3725</v>
      </c>
      <c r="T16" s="47">
        <v>0.3705</v>
      </c>
      <c r="U16" s="39">
        <v>64</v>
      </c>
    </row>
    <row r="17" spans="1:21" x14ac:dyDescent="0.3">
      <c r="A17" s="6">
        <v>8</v>
      </c>
      <c r="B17" s="25" t="str">
        <f>IFERROR('Joint Cores-LAB'!N9,"")</f>
        <v/>
      </c>
      <c r="C17" s="7">
        <v>72</v>
      </c>
      <c r="D17" s="25" t="str">
        <f>IFERROR('Joint Cores-LAB'!N100,"")</f>
        <v/>
      </c>
      <c r="E17" s="10" t="s">
        <v>8</v>
      </c>
      <c r="F17" s="23" t="str">
        <f>IF(F10=0,"",IF(F10=R67,1.02,IF(F16&gt;=S56,T56,IF(AND(F16&gt;=R57,F16&lt;S56),T57,IF(AND(F16&gt;=R58,F16&lt;R57),T58,T59)))))</f>
        <v/>
      </c>
      <c r="L17" s="39">
        <v>65</v>
      </c>
      <c r="M17" s="46">
        <v>0.5242</v>
      </c>
      <c r="N17" s="47">
        <v>0.45</v>
      </c>
      <c r="O17" s="47">
        <v>0.42549999999999999</v>
      </c>
      <c r="P17" s="47">
        <v>0.41389999999999999</v>
      </c>
      <c r="Q17" s="47">
        <v>0.4073</v>
      </c>
      <c r="R17" s="47">
        <v>0.40300000000000002</v>
      </c>
      <c r="S17" s="47">
        <v>0.40010000000000001</v>
      </c>
      <c r="T17" s="47">
        <v>0.39800000000000002</v>
      </c>
      <c r="U17" s="39">
        <v>65</v>
      </c>
    </row>
    <row r="18" spans="1:21" ht="18.75" customHeight="1" x14ac:dyDescent="0.3">
      <c r="A18" s="6">
        <v>9</v>
      </c>
      <c r="B18" s="25" t="str">
        <f>IFERROR('Joint Cores-LAB'!N10,"")</f>
        <v/>
      </c>
      <c r="C18" s="7">
        <v>73</v>
      </c>
      <c r="D18" s="25" t="str">
        <f>IFERROR('Joint Cores-LAB'!N101,"")</f>
        <v/>
      </c>
      <c r="E18" s="73" t="str">
        <f>IF(F10=0,"",IF(F10=R67,"IF EVERY Core is 92.0% and greater, pay is 1.02.",""))</f>
        <v/>
      </c>
      <c r="F18" s="73"/>
      <c r="G18" s="73"/>
      <c r="H18" s="73"/>
      <c r="I18" s="73"/>
      <c r="J18" s="73"/>
      <c r="L18" s="39">
        <v>66</v>
      </c>
      <c r="M18" s="44">
        <v>0.55630000000000002</v>
      </c>
      <c r="N18" s="45">
        <v>0.48</v>
      </c>
      <c r="O18" s="45">
        <v>0.45450000000000002</v>
      </c>
      <c r="P18" s="45">
        <v>0.44240000000000002</v>
      </c>
      <c r="Q18" s="45">
        <v>0.4355</v>
      </c>
      <c r="R18" s="45">
        <v>0.43099999999999999</v>
      </c>
      <c r="S18" s="45">
        <v>0.42799999999999999</v>
      </c>
      <c r="T18" s="45">
        <v>0.42570000000000002</v>
      </c>
      <c r="U18" s="39">
        <v>66</v>
      </c>
    </row>
    <row r="19" spans="1:21" x14ac:dyDescent="0.3">
      <c r="A19" s="6">
        <v>10</v>
      </c>
      <c r="B19" s="25" t="str">
        <f>IFERROR('Joint Cores-LAB'!N11,"")</f>
        <v/>
      </c>
      <c r="C19" s="7">
        <v>74</v>
      </c>
      <c r="D19" s="25" t="str">
        <f>IFERROR('Joint Cores-LAB'!N102,"")</f>
        <v/>
      </c>
      <c r="E19" s="73"/>
      <c r="F19" s="73"/>
      <c r="G19" s="73"/>
      <c r="H19" s="73"/>
      <c r="I19" s="73"/>
      <c r="J19" s="73"/>
      <c r="L19" s="39">
        <v>67</v>
      </c>
      <c r="M19" s="44">
        <v>0.58779999999999999</v>
      </c>
      <c r="N19" s="45">
        <v>0.51</v>
      </c>
      <c r="O19" s="45">
        <v>0.48359999999999997</v>
      </c>
      <c r="P19" s="45">
        <v>0.47099999999999997</v>
      </c>
      <c r="Q19" s="45">
        <v>0.46379999999999999</v>
      </c>
      <c r="R19" s="45">
        <v>0.4592</v>
      </c>
      <c r="S19" s="45">
        <v>0.45600000000000002</v>
      </c>
      <c r="T19" s="45">
        <v>0.45369999999999999</v>
      </c>
      <c r="U19" s="39">
        <v>67</v>
      </c>
    </row>
    <row r="20" spans="1:21" x14ac:dyDescent="0.3">
      <c r="A20" s="6">
        <v>11</v>
      </c>
      <c r="B20" s="25" t="str">
        <f>IFERROR('Joint Cores-LAB'!N12,"")</f>
        <v/>
      </c>
      <c r="C20" s="7">
        <v>75</v>
      </c>
      <c r="D20" s="25" t="str">
        <f>IFERROR('Joint Cores-LAB'!N103,"")</f>
        <v/>
      </c>
      <c r="E20" s="8"/>
      <c r="L20" s="39">
        <v>68</v>
      </c>
      <c r="M20" s="44">
        <v>0.61870000000000003</v>
      </c>
      <c r="N20" s="45">
        <v>0.54</v>
      </c>
      <c r="O20" s="45">
        <v>0.51290000000000002</v>
      </c>
      <c r="P20" s="45">
        <v>0.49990000000000001</v>
      </c>
      <c r="Q20" s="45">
        <v>0.4924</v>
      </c>
      <c r="R20" s="45">
        <v>0.48770000000000002</v>
      </c>
      <c r="S20" s="45">
        <v>0.4844</v>
      </c>
      <c r="T20" s="45">
        <v>0.48199999999999998</v>
      </c>
      <c r="U20" s="39">
        <v>68</v>
      </c>
    </row>
    <row r="21" spans="1:21" x14ac:dyDescent="0.3">
      <c r="A21" s="6">
        <v>12</v>
      </c>
      <c r="B21" s="25" t="str">
        <f>IFERROR('Joint Cores-LAB'!N13,"")</f>
        <v/>
      </c>
      <c r="C21" s="7">
        <v>76</v>
      </c>
      <c r="D21" s="25" t="str">
        <f>IFERROR('Joint Cores-LAB'!N104,"")</f>
        <v/>
      </c>
      <c r="E21" s="8"/>
      <c r="F21" s="11"/>
      <c r="L21" s="39">
        <v>69</v>
      </c>
      <c r="M21" s="44">
        <v>0.64900000000000002</v>
      </c>
      <c r="N21" s="45">
        <v>0.56999999999999995</v>
      </c>
      <c r="O21" s="45">
        <v>0.5423</v>
      </c>
      <c r="P21" s="45">
        <v>0.52900000000000003</v>
      </c>
      <c r="Q21" s="45">
        <v>0.52129999999999999</v>
      </c>
      <c r="R21" s="45">
        <v>0.51639999999999997</v>
      </c>
      <c r="S21" s="45">
        <v>0.51300000000000001</v>
      </c>
      <c r="T21" s="45">
        <v>0.51049999999999995</v>
      </c>
      <c r="U21" s="39">
        <v>69</v>
      </c>
    </row>
    <row r="22" spans="1:21" x14ac:dyDescent="0.3">
      <c r="A22" s="6">
        <v>13</v>
      </c>
      <c r="B22" s="25" t="str">
        <f>IFERROR('Joint Cores-LAB'!N14,"")</f>
        <v/>
      </c>
      <c r="C22" s="7">
        <v>77</v>
      </c>
      <c r="D22" s="25" t="str">
        <f>IFERROR('Joint Cores-LAB'!N105,"")</f>
        <v/>
      </c>
      <c r="L22" s="39">
        <v>70</v>
      </c>
      <c r="M22" s="44">
        <v>0.67869999999999997</v>
      </c>
      <c r="N22" s="45">
        <v>0.6</v>
      </c>
      <c r="O22" s="45">
        <v>0.57189999999999996</v>
      </c>
      <c r="P22" s="45">
        <v>0.55820000000000003</v>
      </c>
      <c r="Q22" s="45">
        <v>0.5504</v>
      </c>
      <c r="R22" s="45">
        <v>0.5454</v>
      </c>
      <c r="S22" s="45">
        <v>0.54190000000000005</v>
      </c>
      <c r="T22" s="45">
        <v>0.53939999999999999</v>
      </c>
      <c r="U22" s="39">
        <v>70</v>
      </c>
    </row>
    <row r="23" spans="1:21" x14ac:dyDescent="0.3">
      <c r="A23" s="6">
        <v>14</v>
      </c>
      <c r="B23" s="25" t="str">
        <f>IFERROR('Joint Cores-LAB'!N15,"")</f>
        <v/>
      </c>
      <c r="C23" s="7">
        <v>78</v>
      </c>
      <c r="D23" s="25" t="str">
        <f>IFERROR('Joint Cores-LAB'!N106,"")</f>
        <v/>
      </c>
      <c r="L23" s="39">
        <v>71</v>
      </c>
      <c r="M23" s="46">
        <v>0.7077</v>
      </c>
      <c r="N23" s="47">
        <v>0.63</v>
      </c>
      <c r="O23" s="47">
        <v>0.60160000000000002</v>
      </c>
      <c r="P23" s="47">
        <v>0.58779999999999999</v>
      </c>
      <c r="Q23" s="47">
        <v>0.57979999999999998</v>
      </c>
      <c r="R23" s="47">
        <v>0.57469999999999999</v>
      </c>
      <c r="S23" s="47">
        <v>0.57120000000000004</v>
      </c>
      <c r="T23" s="47">
        <v>0.56859999999999999</v>
      </c>
      <c r="U23" s="39">
        <v>71</v>
      </c>
    </row>
    <row r="24" spans="1:21" x14ac:dyDescent="0.3">
      <c r="A24" s="6">
        <v>15</v>
      </c>
      <c r="B24" s="25" t="str">
        <f>IFERROR('Joint Cores-LAB'!N16,"")</f>
        <v/>
      </c>
      <c r="C24" s="7">
        <v>79</v>
      </c>
      <c r="D24" s="25" t="str">
        <f>IFERROR('Joint Cores-LAB'!N107,"")</f>
        <v/>
      </c>
      <c r="L24" s="39">
        <v>72</v>
      </c>
      <c r="M24" s="46">
        <v>0.73599999999999999</v>
      </c>
      <c r="N24" s="47">
        <v>0.66</v>
      </c>
      <c r="O24" s="47">
        <v>0.63160000000000005</v>
      </c>
      <c r="P24" s="47">
        <v>0.61760000000000004</v>
      </c>
      <c r="Q24" s="47">
        <v>0.60950000000000004</v>
      </c>
      <c r="R24" s="47">
        <v>0.60440000000000005</v>
      </c>
      <c r="S24" s="47">
        <v>0.6008</v>
      </c>
      <c r="T24" s="47">
        <v>0.59819999999999995</v>
      </c>
      <c r="U24" s="39">
        <v>72</v>
      </c>
    </row>
    <row r="25" spans="1:21" x14ac:dyDescent="0.3">
      <c r="A25" s="6">
        <v>16</v>
      </c>
      <c r="B25" s="25" t="str">
        <f>IFERROR('Joint Cores-LAB'!N17,"")</f>
        <v/>
      </c>
      <c r="C25" s="7">
        <v>80</v>
      </c>
      <c r="D25" s="25" t="str">
        <f>IFERROR('Joint Cores-LAB'!N108,"")</f>
        <v/>
      </c>
      <c r="L25" s="39">
        <v>73</v>
      </c>
      <c r="M25" s="46">
        <v>0.76359999999999995</v>
      </c>
      <c r="N25" s="47">
        <v>0.69</v>
      </c>
      <c r="O25" s="47">
        <v>0.66169999999999995</v>
      </c>
      <c r="P25" s="47">
        <v>0.64770000000000005</v>
      </c>
      <c r="Q25" s="47">
        <v>0.63959999999999995</v>
      </c>
      <c r="R25" s="47">
        <v>0.63439999999999996</v>
      </c>
      <c r="S25" s="47">
        <v>0.63080000000000003</v>
      </c>
      <c r="T25" s="47">
        <v>0.62819999999999998</v>
      </c>
      <c r="U25" s="39">
        <v>73</v>
      </c>
    </row>
    <row r="26" spans="1:21" x14ac:dyDescent="0.3">
      <c r="A26" s="6">
        <v>17</v>
      </c>
      <c r="B26" s="25" t="str">
        <f>IFERROR('Joint Cores-LAB'!N18,"")</f>
        <v/>
      </c>
      <c r="C26" s="7">
        <v>81</v>
      </c>
      <c r="D26" s="25" t="str">
        <f>IFERROR('Joint Cores-LAB'!N109,"")</f>
        <v/>
      </c>
      <c r="L26" s="39">
        <v>74</v>
      </c>
      <c r="M26" s="46">
        <v>0.79039999999999999</v>
      </c>
      <c r="N26" s="47">
        <v>0.72</v>
      </c>
      <c r="O26" s="47">
        <v>0.69210000000000005</v>
      </c>
      <c r="P26" s="47">
        <v>0.67810000000000004</v>
      </c>
      <c r="Q26" s="47">
        <v>0.67010000000000003</v>
      </c>
      <c r="R26" s="47">
        <v>0.66490000000000005</v>
      </c>
      <c r="S26" s="47">
        <v>0.6613</v>
      </c>
      <c r="T26" s="47">
        <v>0.65869999999999995</v>
      </c>
      <c r="U26" s="39">
        <v>74</v>
      </c>
    </row>
    <row r="27" spans="1:21" x14ac:dyDescent="0.3">
      <c r="A27" s="6">
        <v>18</v>
      </c>
      <c r="B27" s="25" t="str">
        <f>IFERROR('Joint Cores-LAB'!N19,"")</f>
        <v/>
      </c>
      <c r="C27" s="7">
        <v>82</v>
      </c>
      <c r="D27" s="25" t="str">
        <f>IFERROR('Joint Cores-LAB'!N110,"")</f>
        <v/>
      </c>
      <c r="L27" s="39">
        <v>75</v>
      </c>
      <c r="M27" s="46">
        <v>0.8165</v>
      </c>
      <c r="N27" s="47">
        <v>0.75</v>
      </c>
      <c r="O27" s="47">
        <v>0.72260000000000002</v>
      </c>
      <c r="P27" s="47">
        <v>0.70889999999999997</v>
      </c>
      <c r="Q27" s="47">
        <v>0.70089999999999997</v>
      </c>
      <c r="R27" s="47">
        <v>0.69579999999999997</v>
      </c>
      <c r="S27" s="47">
        <v>0.69220000000000004</v>
      </c>
      <c r="T27" s="47">
        <v>0.68959999999999999</v>
      </c>
      <c r="U27" s="39">
        <v>75</v>
      </c>
    </row>
    <row r="28" spans="1:21" x14ac:dyDescent="0.3">
      <c r="A28" s="6">
        <v>19</v>
      </c>
      <c r="B28" s="25" t="str">
        <f>IFERROR('Joint Cores-LAB'!N20,"")</f>
        <v/>
      </c>
      <c r="C28" s="7">
        <v>83</v>
      </c>
      <c r="D28" s="25" t="str">
        <f>IFERROR('Joint Cores-LAB'!N111,"")</f>
        <v/>
      </c>
      <c r="L28" s="39">
        <v>76</v>
      </c>
      <c r="M28" s="44">
        <v>0.8417</v>
      </c>
      <c r="N28" s="45">
        <v>0.78</v>
      </c>
      <c r="O28" s="45">
        <v>0.75349999999999995</v>
      </c>
      <c r="P28" s="45">
        <v>0.74009999999999998</v>
      </c>
      <c r="Q28" s="45">
        <v>0.73219999999999996</v>
      </c>
      <c r="R28" s="45">
        <v>0.72709999999999997</v>
      </c>
      <c r="S28" s="45">
        <v>0.72360000000000002</v>
      </c>
      <c r="T28" s="45">
        <v>0.72109999999999996</v>
      </c>
      <c r="U28" s="39">
        <v>76</v>
      </c>
    </row>
    <row r="29" spans="1:21" x14ac:dyDescent="0.3">
      <c r="A29" s="6">
        <v>20</v>
      </c>
      <c r="B29" s="25" t="str">
        <f>IFERROR('Joint Cores-LAB'!N21,"")</f>
        <v/>
      </c>
      <c r="C29" s="7">
        <v>84</v>
      </c>
      <c r="D29" s="25" t="str">
        <f>IFERROR('Joint Cores-LAB'!N112,"")</f>
        <v/>
      </c>
      <c r="L29" s="39">
        <v>77</v>
      </c>
      <c r="M29" s="44">
        <v>0.86619999999999997</v>
      </c>
      <c r="N29" s="45">
        <v>0.81</v>
      </c>
      <c r="O29" s="45">
        <v>0.78459999999999996</v>
      </c>
      <c r="P29" s="45">
        <v>0.77159999999999995</v>
      </c>
      <c r="Q29" s="45">
        <v>0.76400000000000001</v>
      </c>
      <c r="R29" s="45">
        <v>0.75900000000000001</v>
      </c>
      <c r="S29" s="45">
        <v>0.75560000000000005</v>
      </c>
      <c r="T29" s="45">
        <v>0.75309999999999999</v>
      </c>
      <c r="U29" s="39">
        <v>77</v>
      </c>
    </row>
    <row r="30" spans="1:21" x14ac:dyDescent="0.3">
      <c r="A30" s="6">
        <v>21</v>
      </c>
      <c r="B30" s="25" t="str">
        <f>IFERROR('Joint Cores-LAB'!N22,"")</f>
        <v/>
      </c>
      <c r="C30" s="7">
        <v>85</v>
      </c>
      <c r="D30" s="25" t="str">
        <f>IFERROR('Joint Cores-LAB'!N113,"")</f>
        <v/>
      </c>
      <c r="L30" s="39">
        <v>78</v>
      </c>
      <c r="M30" s="44">
        <v>0.88970000000000005</v>
      </c>
      <c r="N30" s="45">
        <v>0.84</v>
      </c>
      <c r="O30" s="45">
        <v>0.81599999999999995</v>
      </c>
      <c r="P30" s="45">
        <v>0.80359999999999998</v>
      </c>
      <c r="Q30" s="45">
        <v>0.79620000000000002</v>
      </c>
      <c r="R30" s="45">
        <v>0.79149999999999998</v>
      </c>
      <c r="S30" s="45">
        <v>0.78820000000000001</v>
      </c>
      <c r="T30" s="45">
        <v>0.78580000000000005</v>
      </c>
      <c r="U30" s="39">
        <v>78</v>
      </c>
    </row>
    <row r="31" spans="1:21" x14ac:dyDescent="0.3">
      <c r="A31" s="6">
        <v>22</v>
      </c>
      <c r="B31" s="25" t="str">
        <f>IFERROR('Joint Cores-LAB'!N23,"")</f>
        <v/>
      </c>
      <c r="C31" s="7">
        <v>86</v>
      </c>
      <c r="D31" s="25" t="str">
        <f>IFERROR('Joint Cores-LAB'!N114,"")</f>
        <v/>
      </c>
      <c r="L31" s="39">
        <v>79</v>
      </c>
      <c r="M31" s="44">
        <v>0.91239999999999999</v>
      </c>
      <c r="N31" s="45">
        <v>0.87</v>
      </c>
      <c r="O31" s="45">
        <v>0.8478</v>
      </c>
      <c r="P31" s="45">
        <v>0.83599999999999997</v>
      </c>
      <c r="Q31" s="45">
        <v>0.82909999999999995</v>
      </c>
      <c r="R31" s="45">
        <v>0.82450000000000001</v>
      </c>
      <c r="S31" s="45">
        <v>0.82140000000000002</v>
      </c>
      <c r="T31" s="45">
        <v>0.81920000000000004</v>
      </c>
      <c r="U31" s="39">
        <v>79</v>
      </c>
    </row>
    <row r="32" spans="1:21" x14ac:dyDescent="0.3">
      <c r="A32" s="6">
        <v>23</v>
      </c>
      <c r="B32" s="25" t="str">
        <f>IFERROR('Joint Cores-LAB'!N24,"")</f>
        <v/>
      </c>
      <c r="C32" s="7">
        <v>87</v>
      </c>
      <c r="D32" s="25" t="str">
        <f>IFERROR('Joint Cores-LAB'!N115,"")</f>
        <v/>
      </c>
      <c r="L32" s="39">
        <v>80</v>
      </c>
      <c r="M32" s="44">
        <v>0.93420000000000003</v>
      </c>
      <c r="N32" s="45">
        <v>0.9</v>
      </c>
      <c r="O32" s="45">
        <v>0.87990000000000002</v>
      </c>
      <c r="P32" s="45">
        <v>0.86899999999999999</v>
      </c>
      <c r="Q32" s="45">
        <v>0.86250000000000004</v>
      </c>
      <c r="R32" s="45">
        <v>0.85829999999999995</v>
      </c>
      <c r="S32" s="45">
        <v>0.85540000000000005</v>
      </c>
      <c r="T32" s="45">
        <v>0.85329999999999995</v>
      </c>
      <c r="U32" s="39">
        <v>80</v>
      </c>
    </row>
    <row r="33" spans="1:21" x14ac:dyDescent="0.3">
      <c r="A33" s="6">
        <v>24</v>
      </c>
      <c r="B33" s="25" t="str">
        <f>IFERROR('Joint Cores-LAB'!N25,"")</f>
        <v/>
      </c>
      <c r="C33" s="7">
        <v>88</v>
      </c>
      <c r="D33" s="25" t="str">
        <f>IFERROR('Joint Cores-LAB'!N123,"")</f>
        <v/>
      </c>
      <c r="L33" s="39">
        <v>81</v>
      </c>
      <c r="M33" s="46">
        <v>0.95499999999999996</v>
      </c>
      <c r="N33" s="47">
        <v>0.93</v>
      </c>
      <c r="O33" s="47">
        <v>0.9123</v>
      </c>
      <c r="P33" s="47">
        <v>0.90249999999999997</v>
      </c>
      <c r="Q33" s="47">
        <v>0.89659999999999995</v>
      </c>
      <c r="R33" s="47">
        <v>0.89280000000000004</v>
      </c>
      <c r="S33" s="47">
        <v>0.8901</v>
      </c>
      <c r="T33" s="47">
        <v>0.88819999999999999</v>
      </c>
      <c r="U33" s="39">
        <v>81</v>
      </c>
    </row>
    <row r="34" spans="1:21" ht="15" customHeight="1" x14ac:dyDescent="0.3">
      <c r="A34" s="6">
        <v>25</v>
      </c>
      <c r="B34" s="25" t="str">
        <f>IFERROR('Joint Cores-LAB'!N26,"")</f>
        <v/>
      </c>
      <c r="C34" s="7">
        <v>89</v>
      </c>
      <c r="D34" s="25" t="str">
        <f>IFERROR('Joint Cores-LAB'!N124,"")</f>
        <v/>
      </c>
      <c r="L34" s="39">
        <v>82</v>
      </c>
      <c r="M34" s="46">
        <v>0.97489999999999999</v>
      </c>
      <c r="N34" s="47">
        <v>0.96</v>
      </c>
      <c r="O34" s="47">
        <v>0.94520000000000004</v>
      </c>
      <c r="P34" s="47">
        <v>0.93669999999999998</v>
      </c>
      <c r="Q34" s="47">
        <v>0.93149999999999999</v>
      </c>
      <c r="R34" s="47">
        <v>0.92810000000000004</v>
      </c>
      <c r="S34" s="47">
        <v>0.92579999999999996</v>
      </c>
      <c r="T34" s="47">
        <v>0.92410000000000003</v>
      </c>
      <c r="U34" s="39">
        <v>82</v>
      </c>
    </row>
    <row r="35" spans="1:21" x14ac:dyDescent="0.3">
      <c r="A35" s="6">
        <v>26</v>
      </c>
      <c r="B35" s="25" t="str">
        <f>IFERROR('Joint Cores-LAB'!N27,"")</f>
        <v/>
      </c>
      <c r="C35" s="7">
        <v>90</v>
      </c>
      <c r="D35" s="25"/>
      <c r="L35" s="39">
        <v>83</v>
      </c>
      <c r="M35" s="46">
        <v>0.99390000000000001</v>
      </c>
      <c r="N35" s="47">
        <v>0.99</v>
      </c>
      <c r="O35" s="47">
        <v>0.97850000000000004</v>
      </c>
      <c r="P35" s="47">
        <v>0.97150000000000003</v>
      </c>
      <c r="Q35" s="47">
        <v>0.96709999999999996</v>
      </c>
      <c r="R35" s="47">
        <v>0.96430000000000005</v>
      </c>
      <c r="S35" s="47">
        <v>0.96240000000000003</v>
      </c>
      <c r="T35" s="47">
        <v>0.96099999999999997</v>
      </c>
      <c r="U35" s="39">
        <v>83</v>
      </c>
    </row>
    <row r="36" spans="1:21" x14ac:dyDescent="0.3">
      <c r="A36" s="6">
        <v>27</v>
      </c>
      <c r="B36" s="25" t="str">
        <f>IFERROR('Joint Cores-LAB'!N28,"")</f>
        <v/>
      </c>
      <c r="C36" s="7">
        <v>91</v>
      </c>
      <c r="D36" s="25"/>
      <c r="L36" s="39">
        <v>84</v>
      </c>
      <c r="M36" s="46">
        <v>1.0119</v>
      </c>
      <c r="N36" s="47">
        <v>1.02</v>
      </c>
      <c r="O36" s="47">
        <v>1.0124</v>
      </c>
      <c r="P36" s="47">
        <v>1.0071000000000001</v>
      </c>
      <c r="Q36" s="47">
        <v>1.0037</v>
      </c>
      <c r="R36" s="47">
        <v>1.0015000000000001</v>
      </c>
      <c r="S36" s="47">
        <v>1</v>
      </c>
      <c r="T36" s="47">
        <v>0.999</v>
      </c>
      <c r="U36" s="39">
        <v>84</v>
      </c>
    </row>
    <row r="37" spans="1:21" x14ac:dyDescent="0.3">
      <c r="A37" s="6">
        <v>28</v>
      </c>
      <c r="B37" s="25" t="str">
        <f>IFERROR('Joint Cores-LAB'!N29,"")</f>
        <v/>
      </c>
      <c r="C37" s="7">
        <v>92</v>
      </c>
      <c r="D37" s="25"/>
      <c r="L37" s="39">
        <v>85</v>
      </c>
      <c r="M37" s="46">
        <v>1.0287999999999999</v>
      </c>
      <c r="N37" s="47">
        <v>1.05</v>
      </c>
      <c r="O37" s="47">
        <v>1.0467</v>
      </c>
      <c r="P37" s="47">
        <v>1.0435000000000001</v>
      </c>
      <c r="Q37" s="47">
        <v>1.0412999999999999</v>
      </c>
      <c r="R37" s="47">
        <v>1.0399</v>
      </c>
      <c r="S37" s="47">
        <v>1.0388999999999999</v>
      </c>
      <c r="T37" s="47">
        <v>1.0382</v>
      </c>
      <c r="U37" s="39">
        <v>85</v>
      </c>
    </row>
    <row r="38" spans="1:21" x14ac:dyDescent="0.3">
      <c r="A38" s="6">
        <v>29</v>
      </c>
      <c r="B38" s="25" t="str">
        <f>IFERROR('Joint Cores-LAB'!N30,"")</f>
        <v/>
      </c>
      <c r="C38" s="7">
        <v>93</v>
      </c>
      <c r="D38" s="25"/>
      <c r="L38" s="39">
        <v>86</v>
      </c>
      <c r="M38" s="44">
        <v>1.0448</v>
      </c>
      <c r="N38" s="45">
        <v>1.08</v>
      </c>
      <c r="O38" s="45">
        <v>1.0817000000000001</v>
      </c>
      <c r="P38" s="45">
        <v>1.0808</v>
      </c>
      <c r="Q38" s="45">
        <v>1.08</v>
      </c>
      <c r="R38" s="45">
        <v>1.0793999999999999</v>
      </c>
      <c r="S38" s="45">
        <v>1.0790999999999999</v>
      </c>
      <c r="T38" s="45">
        <v>1.0789</v>
      </c>
      <c r="U38" s="39">
        <v>86</v>
      </c>
    </row>
    <row r="39" spans="1:21" x14ac:dyDescent="0.3">
      <c r="A39" s="6">
        <v>30</v>
      </c>
      <c r="B39" s="25" t="str">
        <f>IFERROR('Joint Cores-LAB'!N31,"")</f>
        <v/>
      </c>
      <c r="C39" s="7">
        <v>94</v>
      </c>
      <c r="D39" s="25"/>
      <c r="L39" s="39">
        <v>87</v>
      </c>
      <c r="M39" s="44">
        <v>1.0597000000000001</v>
      </c>
      <c r="N39" s="45">
        <v>1.1100000000000001</v>
      </c>
      <c r="O39" s="45">
        <v>1.1173</v>
      </c>
      <c r="P39" s="45">
        <v>1.1192</v>
      </c>
      <c r="Q39" s="45">
        <v>1.1198999999999999</v>
      </c>
      <c r="R39" s="45">
        <v>1.1204000000000001</v>
      </c>
      <c r="S39" s="45">
        <v>1.1208</v>
      </c>
      <c r="T39" s="45">
        <v>1.1212</v>
      </c>
      <c r="U39" s="39">
        <v>87</v>
      </c>
    </row>
    <row r="40" spans="1:21" x14ac:dyDescent="0.3">
      <c r="A40" s="6">
        <v>31</v>
      </c>
      <c r="B40" s="25" t="str">
        <f>IFERROR('Joint Cores-LAB'!N32,"")</f>
        <v/>
      </c>
      <c r="C40" s="7">
        <v>95</v>
      </c>
      <c r="D40" s="25"/>
      <c r="E40" s="70"/>
      <c r="F40" s="70"/>
      <c r="G40" s="12"/>
      <c r="K40" s="6"/>
      <c r="L40" s="39">
        <v>88</v>
      </c>
      <c r="M40" s="44">
        <v>1.0736000000000001</v>
      </c>
      <c r="N40" s="45">
        <v>1.1399999999999999</v>
      </c>
      <c r="O40" s="45">
        <v>1.1536999999999999</v>
      </c>
      <c r="P40" s="45">
        <v>1.1587000000000001</v>
      </c>
      <c r="Q40" s="45">
        <v>1.1613</v>
      </c>
      <c r="R40" s="45">
        <v>1.163</v>
      </c>
      <c r="S40" s="45">
        <v>1.1642999999999999</v>
      </c>
      <c r="T40" s="45">
        <v>1.1653</v>
      </c>
      <c r="U40" s="39">
        <v>88</v>
      </c>
    </row>
    <row r="41" spans="1:21" x14ac:dyDescent="0.3">
      <c r="A41" s="6">
        <v>32</v>
      </c>
      <c r="B41" s="25" t="str">
        <f>IFERROR('Joint Cores-LAB'!N33,"")</f>
        <v/>
      </c>
      <c r="C41" s="7">
        <v>96</v>
      </c>
      <c r="D41" s="25"/>
      <c r="L41" s="39">
        <v>89</v>
      </c>
      <c r="M41" s="44">
        <v>1.0864</v>
      </c>
      <c r="N41" s="45">
        <v>1.17</v>
      </c>
      <c r="O41" s="45">
        <v>1.1909000000000001</v>
      </c>
      <c r="P41" s="45">
        <v>1.1995</v>
      </c>
      <c r="Q41" s="45">
        <v>1.2042999999999999</v>
      </c>
      <c r="R41" s="45">
        <v>1.2075</v>
      </c>
      <c r="S41" s="45">
        <v>1.2098</v>
      </c>
      <c r="T41" s="45">
        <v>1.2115</v>
      </c>
      <c r="U41" s="39">
        <v>89</v>
      </c>
    </row>
    <row r="42" spans="1:21" x14ac:dyDescent="0.3">
      <c r="A42" s="6">
        <v>33</v>
      </c>
      <c r="B42" s="25" t="str">
        <f>IFERROR('Joint Cores-LAB'!N34,"")</f>
        <v/>
      </c>
      <c r="C42" s="7">
        <v>97</v>
      </c>
      <c r="D42" s="25"/>
      <c r="L42" s="39">
        <v>90</v>
      </c>
      <c r="M42" s="44">
        <v>1.0982000000000001</v>
      </c>
      <c r="N42" s="45">
        <v>1.2</v>
      </c>
      <c r="O42" s="45">
        <v>1.2290000000000001</v>
      </c>
      <c r="P42" s="45">
        <v>1.2419</v>
      </c>
      <c r="Q42" s="45">
        <v>1.2492000000000001</v>
      </c>
      <c r="R42" s="45">
        <v>1.2541</v>
      </c>
      <c r="S42" s="45">
        <v>1.2576000000000001</v>
      </c>
      <c r="T42" s="45">
        <v>1.2602</v>
      </c>
      <c r="U42" s="39">
        <v>90</v>
      </c>
    </row>
    <row r="43" spans="1:21" x14ac:dyDescent="0.3">
      <c r="A43" s="6">
        <v>34</v>
      </c>
      <c r="B43" s="25" t="str">
        <f>IFERROR('Joint Cores-LAB'!N35,"")</f>
        <v/>
      </c>
      <c r="C43" s="7">
        <v>98</v>
      </c>
      <c r="D43" s="25"/>
      <c r="L43" s="39">
        <v>91</v>
      </c>
      <c r="M43" s="46">
        <v>1.1089</v>
      </c>
      <c r="N43" s="47">
        <v>1.23</v>
      </c>
      <c r="O43" s="47">
        <v>1.2683</v>
      </c>
      <c r="P43" s="47">
        <v>1.286</v>
      </c>
      <c r="Q43" s="47">
        <v>1.2964</v>
      </c>
      <c r="R43" s="47">
        <v>1.3031999999999999</v>
      </c>
      <c r="S43" s="47">
        <v>1.3081</v>
      </c>
      <c r="T43" s="47">
        <v>1.3118000000000001</v>
      </c>
      <c r="U43" s="39">
        <v>91</v>
      </c>
    </row>
    <row r="44" spans="1:21" x14ac:dyDescent="0.3">
      <c r="A44" s="6">
        <v>35</v>
      </c>
      <c r="B44" s="25" t="str">
        <f>IFERROR('Joint Cores-LAB'!N36,"")</f>
        <v/>
      </c>
      <c r="C44" s="7">
        <v>99</v>
      </c>
      <c r="D44" s="25"/>
      <c r="L44" s="48">
        <v>92</v>
      </c>
      <c r="M44" s="46">
        <v>1.1184000000000001</v>
      </c>
      <c r="N44" s="47">
        <v>1.26</v>
      </c>
      <c r="O44" s="47">
        <v>1.3088</v>
      </c>
      <c r="P44" s="47">
        <v>1.3323</v>
      </c>
      <c r="Q44" s="47">
        <v>1.3461000000000001</v>
      </c>
      <c r="R44" s="47">
        <v>1.3553999999999999</v>
      </c>
      <c r="S44" s="47">
        <v>1.3620000000000001</v>
      </c>
      <c r="T44" s="47">
        <v>1.367</v>
      </c>
      <c r="U44" s="48">
        <v>92</v>
      </c>
    </row>
    <row r="45" spans="1:21" x14ac:dyDescent="0.3">
      <c r="A45" s="6">
        <v>36</v>
      </c>
      <c r="B45" s="25" t="str">
        <f>IFERROR('Joint Cores-LAB'!N37,"")</f>
        <v/>
      </c>
      <c r="C45" s="7">
        <v>100</v>
      </c>
      <c r="D45" s="25"/>
      <c r="L45" s="48">
        <v>93</v>
      </c>
      <c r="M45" s="46">
        <v>1.1269</v>
      </c>
      <c r="N45" s="47">
        <v>1.29</v>
      </c>
      <c r="O45" s="47">
        <v>1.3508</v>
      </c>
      <c r="P45" s="47">
        <v>1.381</v>
      </c>
      <c r="Q45" s="47">
        <v>1.3991</v>
      </c>
      <c r="R45" s="47">
        <v>1.4112</v>
      </c>
      <c r="S45" s="47">
        <v>1.4198999999999999</v>
      </c>
      <c r="T45" s="47">
        <v>1.4265000000000001</v>
      </c>
      <c r="U45" s="48">
        <v>93</v>
      </c>
    </row>
    <row r="46" spans="1:21" x14ac:dyDescent="0.3">
      <c r="A46" s="6">
        <v>37</v>
      </c>
      <c r="B46" s="25" t="str">
        <f>IFERROR('Joint Cores-LAB'!N38,"")</f>
        <v/>
      </c>
      <c r="C46" s="7">
        <v>101</v>
      </c>
      <c r="D46" s="25"/>
      <c r="L46" s="48">
        <v>94</v>
      </c>
      <c r="M46" s="46">
        <v>1.1342000000000001</v>
      </c>
      <c r="N46" s="47">
        <v>1.32</v>
      </c>
      <c r="O46" s="47">
        <v>1.3946000000000001</v>
      </c>
      <c r="P46" s="47">
        <v>1.4329000000000001</v>
      </c>
      <c r="Q46" s="47">
        <v>1.4560999999999999</v>
      </c>
      <c r="R46" s="47">
        <v>1.4717</v>
      </c>
      <c r="S46" s="47">
        <v>1.4829000000000001</v>
      </c>
      <c r="T46" s="47">
        <v>1.4914000000000001</v>
      </c>
      <c r="U46" s="48">
        <v>94</v>
      </c>
    </row>
    <row r="47" spans="1:21" x14ac:dyDescent="0.3">
      <c r="A47" s="6">
        <v>38</v>
      </c>
      <c r="B47" s="25" t="str">
        <f>IFERROR('Joint Cores-LAB'!N39,"")</f>
        <v/>
      </c>
      <c r="C47" s="7">
        <v>102</v>
      </c>
      <c r="D47" s="25"/>
      <c r="L47" s="48">
        <v>95</v>
      </c>
      <c r="M47" s="46">
        <v>1.1405000000000001</v>
      </c>
      <c r="N47" s="47">
        <v>1.35</v>
      </c>
      <c r="O47" s="47">
        <v>1.4407000000000001</v>
      </c>
      <c r="P47" s="47">
        <v>1.4886999999999999</v>
      </c>
      <c r="Q47" s="47">
        <v>1.5181</v>
      </c>
      <c r="R47" s="47">
        <v>1.5381</v>
      </c>
      <c r="S47" s="47">
        <v>1.5525</v>
      </c>
      <c r="T47" s="47">
        <v>1.5634999999999999</v>
      </c>
      <c r="U47" s="48">
        <v>95</v>
      </c>
    </row>
    <row r="48" spans="1:21" x14ac:dyDescent="0.3">
      <c r="A48" s="6">
        <v>39</v>
      </c>
      <c r="B48" s="25" t="str">
        <f>IFERROR('Joint Cores-LAB'!N40,"")</f>
        <v/>
      </c>
      <c r="C48" s="7">
        <v>103</v>
      </c>
      <c r="D48" s="25"/>
      <c r="L48" s="39">
        <v>96</v>
      </c>
      <c r="M48" s="44">
        <v>1.1456</v>
      </c>
      <c r="N48" s="45">
        <v>1.38</v>
      </c>
      <c r="O48" s="45">
        <v>1.4897</v>
      </c>
      <c r="P48" s="45">
        <v>1.5497000000000001</v>
      </c>
      <c r="Q48" s="45">
        <v>1.5871</v>
      </c>
      <c r="R48" s="45">
        <v>1.6127</v>
      </c>
      <c r="S48" s="45">
        <v>1.6313</v>
      </c>
      <c r="T48" s="45">
        <v>1.6454</v>
      </c>
      <c r="U48" s="39">
        <v>96</v>
      </c>
    </row>
    <row r="49" spans="1:21" x14ac:dyDescent="0.3">
      <c r="A49" s="6">
        <v>40</v>
      </c>
      <c r="B49" s="25" t="str">
        <f>IFERROR('Joint Cores-LAB'!N41,"")</f>
        <v/>
      </c>
      <c r="C49" s="7">
        <v>104</v>
      </c>
      <c r="D49" s="25"/>
      <c r="L49" s="39">
        <v>97</v>
      </c>
      <c r="M49" s="44">
        <v>1.1496</v>
      </c>
      <c r="N49" s="45">
        <v>1.41</v>
      </c>
      <c r="O49" s="45">
        <v>1.5427</v>
      </c>
      <c r="P49" s="45">
        <v>1.6181000000000001</v>
      </c>
      <c r="Q49" s="45">
        <v>1.6660999999999999</v>
      </c>
      <c r="R49" s="45">
        <v>1.6993</v>
      </c>
      <c r="S49" s="45">
        <v>1.7235</v>
      </c>
      <c r="T49" s="45">
        <v>1.742</v>
      </c>
      <c r="U49" s="39">
        <v>97</v>
      </c>
    </row>
    <row r="50" spans="1:21" x14ac:dyDescent="0.3">
      <c r="A50" s="6">
        <v>41</v>
      </c>
      <c r="B50" s="25" t="str">
        <f>IFERROR('Joint Cores-LAB'!N42,"")</f>
        <v/>
      </c>
      <c r="C50" s="7">
        <v>105</v>
      </c>
      <c r="D50" s="25"/>
      <c r="L50" s="39">
        <v>98</v>
      </c>
      <c r="M50" s="44">
        <v>1.1524000000000001</v>
      </c>
      <c r="N50" s="45">
        <v>1.44</v>
      </c>
      <c r="O50" s="45">
        <v>1.6015999999999999</v>
      </c>
      <c r="P50" s="45">
        <v>1.6981999999999999</v>
      </c>
      <c r="Q50" s="45">
        <v>1.7612000000000001</v>
      </c>
      <c r="R50" s="45">
        <v>1.8052999999999999</v>
      </c>
      <c r="S50" s="45">
        <v>1.8379000000000001</v>
      </c>
      <c r="T50" s="45">
        <v>1.863</v>
      </c>
      <c r="U50" s="39">
        <v>98</v>
      </c>
    </row>
    <row r="51" spans="1:21" x14ac:dyDescent="0.3">
      <c r="A51" s="6">
        <v>42</v>
      </c>
      <c r="B51" s="25" t="str">
        <f>IFERROR('Joint Cores-LAB'!N43,"")</f>
        <v/>
      </c>
      <c r="C51" s="7">
        <v>106</v>
      </c>
      <c r="D51" s="25"/>
      <c r="L51" s="39">
        <v>99</v>
      </c>
      <c r="M51" s="44">
        <v>1.1540999999999999</v>
      </c>
      <c r="N51" s="45">
        <v>1.47</v>
      </c>
      <c r="O51" s="45">
        <v>1.6714</v>
      </c>
      <c r="P51" s="45">
        <v>1.8008</v>
      </c>
      <c r="Q51" s="45">
        <v>1.8888</v>
      </c>
      <c r="R51" s="45">
        <v>1.952</v>
      </c>
      <c r="S51" s="45">
        <v>1.9994000000000001</v>
      </c>
      <c r="T51" s="45">
        <v>2.0362</v>
      </c>
      <c r="U51" s="39">
        <v>99</v>
      </c>
    </row>
    <row r="52" spans="1:21" ht="15" thickBot="1" x14ac:dyDescent="0.35">
      <c r="A52" s="6">
        <v>43</v>
      </c>
      <c r="B52" s="25" t="str">
        <f>IFERROR('Joint Cores-LAB'!N44,"")</f>
        <v/>
      </c>
      <c r="C52" s="7">
        <v>107</v>
      </c>
      <c r="D52" s="25"/>
      <c r="L52" s="49">
        <v>100</v>
      </c>
      <c r="M52" s="50">
        <v>1.1599999999999999</v>
      </c>
      <c r="N52" s="51">
        <v>1.5</v>
      </c>
      <c r="O52" s="51">
        <v>1.79</v>
      </c>
      <c r="P52" s="51">
        <v>2.0299999999999998</v>
      </c>
      <c r="Q52" s="51">
        <v>2.23</v>
      </c>
      <c r="R52" s="51">
        <v>2.39</v>
      </c>
      <c r="S52" s="51">
        <v>2.5299999999999998</v>
      </c>
      <c r="T52" s="51">
        <v>2.65</v>
      </c>
      <c r="U52" s="49">
        <v>100</v>
      </c>
    </row>
    <row r="53" spans="1:21" x14ac:dyDescent="0.3">
      <c r="A53" s="6">
        <v>44</v>
      </c>
      <c r="B53" s="25" t="str">
        <f>IFERROR('Joint Cores-LAB'!N45,"")</f>
        <v/>
      </c>
      <c r="C53" s="7">
        <v>108</v>
      </c>
      <c r="D53" s="25"/>
    </row>
    <row r="54" spans="1:21" x14ac:dyDescent="0.3">
      <c r="A54" s="6">
        <v>45</v>
      </c>
      <c r="B54" s="25" t="str">
        <f>IFERROR('Joint Cores-LAB'!N46,"")</f>
        <v/>
      </c>
      <c r="C54" s="7">
        <v>109</v>
      </c>
      <c r="D54" s="25"/>
    </row>
    <row r="55" spans="1:21" x14ac:dyDescent="0.3">
      <c r="A55" s="6">
        <v>46</v>
      </c>
      <c r="B55" s="25" t="str">
        <f>IFERROR('Joint Cores-LAB'!N47,"")</f>
        <v/>
      </c>
      <c r="C55" s="7">
        <v>110</v>
      </c>
      <c r="D55" s="25"/>
      <c r="N55" s="1" t="s">
        <v>9</v>
      </c>
      <c r="O55" s="1" t="s">
        <v>10</v>
      </c>
      <c r="R55" s="1" t="s">
        <v>11</v>
      </c>
      <c r="S55" s="1" t="s">
        <v>12</v>
      </c>
      <c r="T55" s="1" t="s">
        <v>13</v>
      </c>
    </row>
    <row r="56" spans="1:21" x14ac:dyDescent="0.3">
      <c r="A56" s="6">
        <v>47</v>
      </c>
      <c r="B56" s="25" t="str">
        <f>IFERROR('Joint Cores-LAB'!N48,"")</f>
        <v/>
      </c>
      <c r="C56" s="7">
        <v>111</v>
      </c>
      <c r="D56" s="25"/>
      <c r="M56" s="52">
        <v>80</v>
      </c>
      <c r="N56" s="1" t="e">
        <f t="shared" ref="N56:N87" si="0">_xlfn.NORM.DIST($M56,$F$11,$F$12,FALSE)</f>
        <v>#VALUE!</v>
      </c>
      <c r="Q56" s="53" t="s">
        <v>14</v>
      </c>
      <c r="R56" s="53">
        <v>100</v>
      </c>
      <c r="S56" s="54">
        <v>90</v>
      </c>
      <c r="T56" s="63" t="e">
        <f>((((F16-90)/10))*0.02)+1</f>
        <v>#VALUE!</v>
      </c>
    </row>
    <row r="57" spans="1:21" x14ac:dyDescent="0.3">
      <c r="A57" s="6">
        <v>48</v>
      </c>
      <c r="B57" s="25" t="str">
        <f>IFERROR('Joint Cores-LAB'!N49,"")</f>
        <v/>
      </c>
      <c r="C57" s="7">
        <v>112</v>
      </c>
      <c r="D57" s="25"/>
      <c r="M57" s="52">
        <v>80.099999999999994</v>
      </c>
      <c r="N57" s="1" t="e">
        <f>_xlfn.NORM.DIST($M57,$F$11,$F$12,FALSE)</f>
        <v>#VALUE!</v>
      </c>
      <c r="Q57" s="55" t="s">
        <v>15</v>
      </c>
      <c r="R57" s="55">
        <v>61</v>
      </c>
      <c r="S57" s="56">
        <v>89</v>
      </c>
      <c r="T57" s="64">
        <v>1</v>
      </c>
    </row>
    <row r="58" spans="1:21" x14ac:dyDescent="0.3">
      <c r="A58" s="6">
        <v>49</v>
      </c>
      <c r="B58" s="25" t="str">
        <f>IFERROR('Joint Cores-LAB'!N50,"")</f>
        <v/>
      </c>
      <c r="C58" s="7">
        <v>113</v>
      </c>
      <c r="D58" s="25"/>
      <c r="M58" s="52">
        <v>80.2</v>
      </c>
      <c r="N58" s="1" t="e">
        <f>_xlfn.NORM.DIST($M58,$F$11,$F$12,FALSE)</f>
        <v>#VALUE!</v>
      </c>
      <c r="Q58" s="55" t="s">
        <v>16</v>
      </c>
      <c r="R58" s="55">
        <v>50</v>
      </c>
      <c r="S58" s="56">
        <v>60</v>
      </c>
      <c r="T58" s="64">
        <f>IF(F16&gt;60,1,1-(((60-F16)/10)*0.05))</f>
        <v>1</v>
      </c>
    </row>
    <row r="59" spans="1:21" x14ac:dyDescent="0.3">
      <c r="A59" s="6">
        <v>50</v>
      </c>
      <c r="B59" s="25" t="str">
        <f>IFERROR('Joint Cores-LAB'!N51,"")</f>
        <v/>
      </c>
      <c r="C59" s="7">
        <v>114</v>
      </c>
      <c r="D59" s="25"/>
      <c r="M59" s="52">
        <v>80.3</v>
      </c>
      <c r="N59" s="1" t="e">
        <f t="shared" si="0"/>
        <v>#VALUE!</v>
      </c>
      <c r="Q59" s="57" t="s">
        <v>17</v>
      </c>
      <c r="R59" s="58">
        <v>49</v>
      </c>
      <c r="S59" s="59">
        <v>0</v>
      </c>
      <c r="T59" s="65">
        <v>0.95</v>
      </c>
    </row>
    <row r="60" spans="1:21" x14ac:dyDescent="0.3">
      <c r="A60" s="6">
        <v>51</v>
      </c>
      <c r="B60" s="25" t="str">
        <f>IFERROR('Joint Cores-LAB'!N52,"")</f>
        <v/>
      </c>
      <c r="C60" s="7">
        <v>115</v>
      </c>
      <c r="D60" s="25"/>
      <c r="M60" s="52">
        <v>80.400000000000006</v>
      </c>
      <c r="N60" s="1" t="e">
        <f t="shared" si="0"/>
        <v>#VALUE!</v>
      </c>
    </row>
    <row r="61" spans="1:21" x14ac:dyDescent="0.3">
      <c r="A61" s="6">
        <v>52</v>
      </c>
      <c r="B61" s="25" t="str">
        <f>IFERROR('Joint Cores-LAB'!N53,"")</f>
        <v/>
      </c>
      <c r="C61" s="7">
        <v>116</v>
      </c>
      <c r="D61" s="25"/>
      <c r="M61" s="52">
        <v>80.5</v>
      </c>
      <c r="N61" s="1" t="e">
        <f t="shared" si="0"/>
        <v>#VALUE!</v>
      </c>
      <c r="Q61" s="60" t="s">
        <v>41</v>
      </c>
      <c r="R61" s="1" t="e">
        <f>IF(F10=3,VLOOKUP(ABS(F13),M2:U52,9),IF(F10=4,VLOOKUP(ABS(F13),N2:U52,8),IF(F10=5,VLOOKUP(ABS(F13),O2:U52,7),IF(F10=6,VLOOKUP(ABS(F13),P2:U52,6),IF(F10=7,VLOOKUP(ABS(F13),Q2:U52,5),IF(F10=8,VLOOKUP(ABS(F13),R2:U52,4),IF(F10=9,VLOOKUP(ABS(F13),S2:U52,3),VLOOKUP(ABS(F13),T2:U52,2))))))))</f>
        <v>#VALUE!</v>
      </c>
      <c r="S61" s="1" t="e">
        <f>IF(F10=3,VLOOKUP(R61,L2:T52,2),IF(F10=4,VLOOKUP(R61,L2:T52,3),IF(F10=5,VLOOKUP(R61,L2:T52,4),IF(F10=6,VLOOKUP(R61,L2:T52,5),IF(F10=7,VLOOKUP(R61,L2:T52,6),IF(F10=8,VLOOKUP(R61,L2:T52,7),IF(F10=9,VLOOKUP(R61,L2:T52,8),VLOOKUP(R61,L2:T52,9))))))))</f>
        <v>#VALUE!</v>
      </c>
      <c r="T61" s="1" t="s">
        <v>42</v>
      </c>
    </row>
    <row r="62" spans="1:21" x14ac:dyDescent="0.3">
      <c r="A62" s="6">
        <v>53</v>
      </c>
      <c r="B62" s="25" t="str">
        <f>IFERROR('Joint Cores-LAB'!N54,"")</f>
        <v/>
      </c>
      <c r="C62" s="7">
        <v>117</v>
      </c>
      <c r="D62" s="25"/>
      <c r="M62" s="52">
        <v>80.599999999999994</v>
      </c>
      <c r="N62" s="1" t="e">
        <f t="shared" si="0"/>
        <v>#VALUE!</v>
      </c>
      <c r="Q62" s="60" t="s">
        <v>43</v>
      </c>
      <c r="R62" s="1" t="e">
        <f>IF(R61&lt;100,R61+1,100)</f>
        <v>#VALUE!</v>
      </c>
      <c r="S62" s="1" t="e">
        <f>IF(F10=3,VLOOKUP(R62,L2:T52,2),IF(F10=4,VLOOKUP(R62,L2:T52,3),IF(F10=5,VLOOKUP(R62,L2:T52,4),IF(F10=6,VLOOKUP(R62,L2:T52,5),IF(F10=7,VLOOKUP(R62,L2:T52,6),IF(F10=8,VLOOKUP(R62,L2:T52,7),IF(F10=9,VLOOKUP(R62,L2:T52,8),VLOOKUP(R62,L2:T52,9))))))))</f>
        <v>#VALUE!</v>
      </c>
      <c r="T62" s="1" t="s">
        <v>44</v>
      </c>
    </row>
    <row r="63" spans="1:21" x14ac:dyDescent="0.3">
      <c r="A63" s="6">
        <v>54</v>
      </c>
      <c r="B63" s="25" t="str">
        <f>IFERROR('Joint Cores-LAB'!N55,"")</f>
        <v/>
      </c>
      <c r="C63" s="7">
        <v>118</v>
      </c>
      <c r="D63" s="25"/>
      <c r="M63" s="52">
        <v>80.7</v>
      </c>
      <c r="N63" s="1" t="e">
        <f t="shared" si="0"/>
        <v>#VALUE!</v>
      </c>
      <c r="Q63" s="60" t="s">
        <v>41</v>
      </c>
      <c r="R63" s="38" t="e">
        <f>IF(R61=100,100,R61+(R62-R61)*((S63-S61)/(S62-S61)))</f>
        <v>#VALUE!</v>
      </c>
      <c r="S63" s="1" t="e">
        <f>ABS(F13)</f>
        <v>#VALUE!</v>
      </c>
      <c r="T63" s="1" t="s">
        <v>45</v>
      </c>
    </row>
    <row r="64" spans="1:21" x14ac:dyDescent="0.3">
      <c r="A64" s="6">
        <v>55</v>
      </c>
      <c r="B64" s="25" t="str">
        <f>IFERROR('Joint Cores-LAB'!N56,"")</f>
        <v/>
      </c>
      <c r="C64" s="7">
        <v>119</v>
      </c>
      <c r="D64" s="25"/>
      <c r="M64" s="52">
        <v>80.8</v>
      </c>
      <c r="N64" s="1" t="e">
        <f t="shared" si="0"/>
        <v>#VALUE!</v>
      </c>
    </row>
    <row r="65" spans="1:18" x14ac:dyDescent="0.3">
      <c r="A65" s="6">
        <v>56</v>
      </c>
      <c r="B65" s="25" t="str">
        <f>IFERROR('Joint Cores-LAB'!N57,"")</f>
        <v/>
      </c>
      <c r="C65" s="7">
        <v>120</v>
      </c>
      <c r="D65" s="25"/>
      <c r="M65" s="52">
        <v>80.899999999999906</v>
      </c>
      <c r="N65" s="1" t="e">
        <f t="shared" si="0"/>
        <v>#VALUE!</v>
      </c>
      <c r="Q65" s="61" t="s">
        <v>46</v>
      </c>
    </row>
    <row r="66" spans="1:18" x14ac:dyDescent="0.3">
      <c r="A66" s="6">
        <v>57</v>
      </c>
      <c r="B66" s="25" t="str">
        <f>IFERROR('Joint Cores-LAB'!N58,"")</f>
        <v/>
      </c>
      <c r="C66" s="7">
        <v>121</v>
      </c>
      <c r="D66" s="25"/>
      <c r="M66" s="52">
        <v>80.999999999999901</v>
      </c>
      <c r="N66" s="1" t="e">
        <f t="shared" si="0"/>
        <v>#VALUE!</v>
      </c>
      <c r="Q66" s="60" t="s">
        <v>25</v>
      </c>
      <c r="R66" s="1" t="s">
        <v>47</v>
      </c>
    </row>
    <row r="67" spans="1:18" x14ac:dyDescent="0.3">
      <c r="A67" s="6">
        <v>58</v>
      </c>
      <c r="B67" s="25" t="str">
        <f>IFERROR('Joint Cores-LAB'!N59,"")</f>
        <v/>
      </c>
      <c r="C67" s="7">
        <v>122</v>
      </c>
      <c r="D67" s="25"/>
      <c r="M67" s="52">
        <v>81.099999999999895</v>
      </c>
      <c r="N67" s="1" t="e">
        <f t="shared" si="0"/>
        <v>#VALUE!</v>
      </c>
      <c r="Q67" s="60" t="s">
        <v>48</v>
      </c>
      <c r="R67" s="1">
        <f>COUNTIF('Joint Cores-LAB'!N2:N129,"&gt;=92")</f>
        <v>0</v>
      </c>
    </row>
    <row r="68" spans="1:18" x14ac:dyDescent="0.3">
      <c r="A68" s="6">
        <v>59</v>
      </c>
      <c r="B68" s="25" t="str">
        <f>IFERROR('Joint Cores-LAB'!N60,"")</f>
        <v/>
      </c>
      <c r="C68" s="7">
        <v>123</v>
      </c>
      <c r="D68" s="25"/>
      <c r="M68" s="52">
        <v>81.199999999999903</v>
      </c>
      <c r="N68" s="1" t="e">
        <f t="shared" si="0"/>
        <v>#VALUE!</v>
      </c>
      <c r="Q68" s="60" t="s">
        <v>49</v>
      </c>
      <c r="R68" s="1">
        <f>F10-R67</f>
        <v>0</v>
      </c>
    </row>
    <row r="69" spans="1:18" x14ac:dyDescent="0.3">
      <c r="A69" s="6">
        <v>60</v>
      </c>
      <c r="B69" s="25" t="str">
        <f>IFERROR('Joint Cores-LAB'!N61,"")</f>
        <v/>
      </c>
      <c r="C69" s="7">
        <v>124</v>
      </c>
      <c r="D69" s="25"/>
      <c r="M69" s="52">
        <v>81.299999999999898</v>
      </c>
      <c r="N69" s="1" t="e">
        <f t="shared" si="0"/>
        <v>#VALUE!</v>
      </c>
    </row>
    <row r="70" spans="1:18" x14ac:dyDescent="0.3">
      <c r="A70" s="6">
        <v>61</v>
      </c>
      <c r="B70" s="25" t="str">
        <f>IFERROR('Joint Cores-LAB'!N62,"")</f>
        <v/>
      </c>
      <c r="C70" s="7">
        <v>125</v>
      </c>
      <c r="D70" s="25"/>
      <c r="M70" s="52">
        <v>81.399999999999906</v>
      </c>
      <c r="N70" s="1" t="e">
        <f t="shared" si="0"/>
        <v>#VALUE!</v>
      </c>
    </row>
    <row r="71" spans="1:18" x14ac:dyDescent="0.3">
      <c r="A71" s="6">
        <v>62</v>
      </c>
      <c r="B71" s="25" t="str">
        <f>IFERROR('Joint Cores-LAB'!N63,"")</f>
        <v/>
      </c>
      <c r="C71" s="7">
        <v>126</v>
      </c>
      <c r="D71" s="25"/>
      <c r="M71" s="52">
        <v>81.499999999999901</v>
      </c>
      <c r="N71" s="1" t="e">
        <f t="shared" si="0"/>
        <v>#VALUE!</v>
      </c>
    </row>
    <row r="72" spans="1:18" x14ac:dyDescent="0.3">
      <c r="A72" s="6">
        <v>63</v>
      </c>
      <c r="B72" s="25" t="str">
        <f>IFERROR('Joint Cores-LAB'!N64,"")</f>
        <v/>
      </c>
      <c r="C72" s="7">
        <v>127</v>
      </c>
      <c r="D72" s="25"/>
      <c r="M72" s="52">
        <v>81.599999999999895</v>
      </c>
      <c r="N72" s="1" t="e">
        <f t="shared" si="0"/>
        <v>#VALUE!</v>
      </c>
    </row>
    <row r="73" spans="1:18" x14ac:dyDescent="0.3">
      <c r="A73" s="6">
        <v>64</v>
      </c>
      <c r="B73" s="25" t="str">
        <f>IFERROR('Joint Cores-LAB'!N65,"")</f>
        <v/>
      </c>
      <c r="C73" s="7">
        <v>128</v>
      </c>
      <c r="D73" s="25" t="str">
        <f>IFERROR('Joint Cores-LAB'!N125,"")</f>
        <v/>
      </c>
      <c r="M73" s="52">
        <v>81.699999999999903</v>
      </c>
      <c r="N73" s="1" t="e">
        <f t="shared" si="0"/>
        <v>#VALUE!</v>
      </c>
    </row>
    <row r="74" spans="1:18" x14ac:dyDescent="0.3">
      <c r="A74" s="2"/>
      <c r="D74" s="22"/>
      <c r="M74" s="52">
        <v>81.799999999999898</v>
      </c>
      <c r="N74" s="1" t="e">
        <f t="shared" si="0"/>
        <v>#VALUE!</v>
      </c>
    </row>
    <row r="75" spans="1:18" x14ac:dyDescent="0.3">
      <c r="A75" s="2"/>
      <c r="M75" s="52">
        <v>81.899999999999906</v>
      </c>
      <c r="N75" s="1" t="e">
        <f t="shared" si="0"/>
        <v>#VALUE!</v>
      </c>
    </row>
    <row r="76" spans="1:18" ht="15" thickBot="1" x14ac:dyDescent="0.35">
      <c r="A76" s="68" t="s">
        <v>22</v>
      </c>
      <c r="B76" s="68"/>
      <c r="C76" s="69"/>
      <c r="D76" s="69"/>
      <c r="E76" s="69"/>
      <c r="F76" s="69"/>
      <c r="G76" s="10" t="s">
        <v>23</v>
      </c>
      <c r="H76" s="69"/>
      <c r="I76" s="69"/>
      <c r="J76" s="69"/>
      <c r="M76" s="52">
        <v>81.999999999999901</v>
      </c>
      <c r="N76" s="1" t="e">
        <f t="shared" si="0"/>
        <v>#VALUE!</v>
      </c>
    </row>
    <row r="77" spans="1:18" x14ac:dyDescent="0.3">
      <c r="A77" s="67"/>
      <c r="B77" s="67"/>
      <c r="C77" s="10"/>
      <c r="D77" s="67"/>
      <c r="M77" s="52">
        <v>82.099999999999895</v>
      </c>
      <c r="N77" s="1" t="e">
        <f t="shared" si="0"/>
        <v>#VALUE!</v>
      </c>
    </row>
    <row r="78" spans="1:18" x14ac:dyDescent="0.3">
      <c r="M78" s="52">
        <v>82.199999999999903</v>
      </c>
      <c r="N78" s="1" t="e">
        <f t="shared" si="0"/>
        <v>#VALUE!</v>
      </c>
    </row>
    <row r="79" spans="1:18" x14ac:dyDescent="0.3">
      <c r="M79" s="52">
        <v>82.299999999999898</v>
      </c>
      <c r="N79" s="1" t="e">
        <f t="shared" si="0"/>
        <v>#VALUE!</v>
      </c>
    </row>
    <row r="80" spans="1:18" x14ac:dyDescent="0.3">
      <c r="A80" s="2"/>
      <c r="M80" s="52">
        <v>82.399999999999906</v>
      </c>
      <c r="N80" s="1" t="e">
        <f t="shared" si="0"/>
        <v>#VALUE!</v>
      </c>
    </row>
    <row r="81" spans="1:14" x14ac:dyDescent="0.3">
      <c r="A81" s="2"/>
      <c r="E81" s="67"/>
      <c r="F81" s="67"/>
      <c r="M81" s="52">
        <v>82.499999999999901</v>
      </c>
      <c r="N81" s="1" t="e">
        <f t="shared" si="0"/>
        <v>#VALUE!</v>
      </c>
    </row>
    <row r="82" spans="1:14" x14ac:dyDescent="0.3">
      <c r="A82" s="2"/>
      <c r="M82" s="52">
        <v>82.599999999999895</v>
      </c>
      <c r="N82" s="1" t="e">
        <f t="shared" si="0"/>
        <v>#VALUE!</v>
      </c>
    </row>
    <row r="83" spans="1:14" x14ac:dyDescent="0.3">
      <c r="A83" s="2"/>
      <c r="M83" s="52">
        <v>82.699999999999804</v>
      </c>
      <c r="N83" s="1" t="e">
        <f t="shared" si="0"/>
        <v>#VALUE!</v>
      </c>
    </row>
    <row r="84" spans="1:14" x14ac:dyDescent="0.3">
      <c r="A84" s="2"/>
      <c r="M84" s="52">
        <v>82.799999999999798</v>
      </c>
      <c r="N84" s="1" t="e">
        <f t="shared" si="0"/>
        <v>#VALUE!</v>
      </c>
    </row>
    <row r="85" spans="1:14" x14ac:dyDescent="0.3">
      <c r="A85" s="2"/>
      <c r="M85" s="52">
        <v>82.899999999999807</v>
      </c>
      <c r="N85" s="1" t="e">
        <f t="shared" si="0"/>
        <v>#VALUE!</v>
      </c>
    </row>
    <row r="86" spans="1:14" x14ac:dyDescent="0.3">
      <c r="M86" s="52">
        <v>82.999999999999801</v>
      </c>
      <c r="N86" s="1" t="e">
        <f t="shared" si="0"/>
        <v>#VALUE!</v>
      </c>
    </row>
    <row r="87" spans="1:14" x14ac:dyDescent="0.3">
      <c r="M87" s="52">
        <v>83.099999999999795</v>
      </c>
      <c r="N87" s="1" t="e">
        <f t="shared" si="0"/>
        <v>#VALUE!</v>
      </c>
    </row>
    <row r="88" spans="1:14" x14ac:dyDescent="0.3">
      <c r="M88" s="52">
        <v>83.199999999999804</v>
      </c>
      <c r="N88" s="1" t="e">
        <f t="shared" ref="N88:N119" si="1">_xlfn.NORM.DIST($M88,$F$11,$F$12,FALSE)</f>
        <v>#VALUE!</v>
      </c>
    </row>
    <row r="89" spans="1:14" x14ac:dyDescent="0.3">
      <c r="M89" s="52">
        <v>83.299999999999798</v>
      </c>
      <c r="N89" s="1" t="e">
        <f t="shared" si="1"/>
        <v>#VALUE!</v>
      </c>
    </row>
    <row r="90" spans="1:14" x14ac:dyDescent="0.3">
      <c r="M90" s="52">
        <v>83.399999999999807</v>
      </c>
      <c r="N90" s="1" t="e">
        <f t="shared" si="1"/>
        <v>#VALUE!</v>
      </c>
    </row>
    <row r="91" spans="1:14" x14ac:dyDescent="0.3">
      <c r="M91" s="52">
        <v>83.499999999999801</v>
      </c>
      <c r="N91" s="1" t="e">
        <f t="shared" si="1"/>
        <v>#VALUE!</v>
      </c>
    </row>
    <row r="92" spans="1:14" x14ac:dyDescent="0.3">
      <c r="M92" s="52">
        <v>83.599999999999795</v>
      </c>
      <c r="N92" s="1" t="e">
        <f t="shared" si="1"/>
        <v>#VALUE!</v>
      </c>
    </row>
    <row r="93" spans="1:14" x14ac:dyDescent="0.3">
      <c r="M93" s="52">
        <v>83.699999999999804</v>
      </c>
      <c r="N93" s="1" t="e">
        <f t="shared" si="1"/>
        <v>#VALUE!</v>
      </c>
    </row>
    <row r="94" spans="1:14" x14ac:dyDescent="0.3">
      <c r="M94" s="52">
        <v>83.799999999999798</v>
      </c>
      <c r="N94" s="1" t="e">
        <f t="shared" si="1"/>
        <v>#VALUE!</v>
      </c>
    </row>
    <row r="95" spans="1:14" x14ac:dyDescent="0.3">
      <c r="M95" s="52">
        <v>83.899999999999807</v>
      </c>
      <c r="N95" s="1" t="e">
        <f t="shared" si="1"/>
        <v>#VALUE!</v>
      </c>
    </row>
    <row r="96" spans="1:14" x14ac:dyDescent="0.3">
      <c r="M96" s="52">
        <v>83.999999999999801</v>
      </c>
      <c r="N96" s="1" t="e">
        <f t="shared" si="1"/>
        <v>#VALUE!</v>
      </c>
    </row>
    <row r="97" spans="1:14" x14ac:dyDescent="0.3">
      <c r="M97" s="52">
        <v>84.099999999999795</v>
      </c>
      <c r="N97" s="1" t="e">
        <f t="shared" si="1"/>
        <v>#VALUE!</v>
      </c>
    </row>
    <row r="98" spans="1:14" x14ac:dyDescent="0.3">
      <c r="M98" s="52">
        <v>84.199999999999804</v>
      </c>
      <c r="N98" s="1" t="e">
        <f t="shared" si="1"/>
        <v>#VALUE!</v>
      </c>
    </row>
    <row r="99" spans="1:14" x14ac:dyDescent="0.3">
      <c r="M99" s="52">
        <v>84.299999999999798</v>
      </c>
      <c r="N99" s="1" t="e">
        <f t="shared" si="1"/>
        <v>#VALUE!</v>
      </c>
    </row>
    <row r="100" spans="1:14" x14ac:dyDescent="0.3">
      <c r="M100" s="52">
        <v>84.399999999999693</v>
      </c>
      <c r="N100" s="1" t="e">
        <f t="shared" si="1"/>
        <v>#VALUE!</v>
      </c>
    </row>
    <row r="101" spans="1:14" x14ac:dyDescent="0.3">
      <c r="M101" s="52">
        <v>84.499999999999702</v>
      </c>
      <c r="N101" s="1" t="e">
        <f t="shared" si="1"/>
        <v>#VALUE!</v>
      </c>
    </row>
    <row r="102" spans="1:14" x14ac:dyDescent="0.3">
      <c r="M102" s="52">
        <v>84.599999999999696</v>
      </c>
      <c r="N102" s="1" t="e">
        <f t="shared" si="1"/>
        <v>#VALUE!</v>
      </c>
    </row>
    <row r="103" spans="1:14" x14ac:dyDescent="0.3">
      <c r="M103" s="52">
        <v>84.699999999999704</v>
      </c>
      <c r="N103" s="1" t="e">
        <f t="shared" si="1"/>
        <v>#VALUE!</v>
      </c>
    </row>
    <row r="104" spans="1:14" x14ac:dyDescent="0.3">
      <c r="M104" s="52">
        <v>84.799999999999699</v>
      </c>
      <c r="N104" s="1" t="e">
        <f t="shared" si="1"/>
        <v>#VALUE!</v>
      </c>
    </row>
    <row r="105" spans="1:14" x14ac:dyDescent="0.3">
      <c r="M105" s="52">
        <v>84.899999999999693</v>
      </c>
      <c r="N105" s="1" t="e">
        <f t="shared" si="1"/>
        <v>#VALUE!</v>
      </c>
    </row>
    <row r="106" spans="1:14" x14ac:dyDescent="0.3">
      <c r="M106" s="52">
        <v>84.999999999999702</v>
      </c>
      <c r="N106" s="62" t="e">
        <f t="shared" si="1"/>
        <v>#VALUE!</v>
      </c>
    </row>
    <row r="107" spans="1:14" x14ac:dyDescent="0.3">
      <c r="M107" s="52">
        <v>85.099999999999696</v>
      </c>
      <c r="N107" s="1" t="e">
        <f t="shared" si="1"/>
        <v>#VALUE!</v>
      </c>
    </row>
    <row r="108" spans="1:14" x14ac:dyDescent="0.3">
      <c r="M108" s="52">
        <v>85.199999999999704</v>
      </c>
      <c r="N108" s="1" t="e">
        <f t="shared" si="1"/>
        <v>#VALUE!</v>
      </c>
    </row>
    <row r="109" spans="1:14" x14ac:dyDescent="0.3">
      <c r="M109" s="52">
        <v>85.299999999999699</v>
      </c>
      <c r="N109" s="1" t="e">
        <f t="shared" si="1"/>
        <v>#VALUE!</v>
      </c>
    </row>
    <row r="110" spans="1:14" x14ac:dyDescent="0.3">
      <c r="A110" s="68"/>
      <c r="B110" s="68"/>
      <c r="C110" s="67"/>
      <c r="D110" s="67"/>
      <c r="M110" s="52">
        <v>85.399999999999693</v>
      </c>
      <c r="N110" s="1" t="e">
        <f t="shared" si="1"/>
        <v>#VALUE!</v>
      </c>
    </row>
    <row r="111" spans="1:14" x14ac:dyDescent="0.3">
      <c r="M111" s="52">
        <v>85.499999999999702</v>
      </c>
      <c r="N111" s="1" t="e">
        <f t="shared" si="1"/>
        <v>#VALUE!</v>
      </c>
    </row>
    <row r="112" spans="1:14" x14ac:dyDescent="0.3">
      <c r="M112" s="52">
        <v>85.599999999999696</v>
      </c>
      <c r="N112" s="1" t="e">
        <f t="shared" si="1"/>
        <v>#VALUE!</v>
      </c>
    </row>
    <row r="113" spans="13:14" x14ac:dyDescent="0.3">
      <c r="M113" s="52">
        <v>85.699999999999704</v>
      </c>
      <c r="N113" s="1" t="e">
        <f t="shared" si="1"/>
        <v>#VALUE!</v>
      </c>
    </row>
    <row r="114" spans="13:14" x14ac:dyDescent="0.3">
      <c r="M114" s="52">
        <v>85.799999999999699</v>
      </c>
      <c r="N114" s="1" t="e">
        <f t="shared" si="1"/>
        <v>#VALUE!</v>
      </c>
    </row>
    <row r="115" spans="13:14" x14ac:dyDescent="0.3">
      <c r="M115" s="52">
        <v>85.899999999999693</v>
      </c>
      <c r="N115" s="1" t="e">
        <f t="shared" si="1"/>
        <v>#VALUE!</v>
      </c>
    </row>
    <row r="116" spans="13:14" x14ac:dyDescent="0.3">
      <c r="M116" s="52">
        <v>85.999999999999702</v>
      </c>
      <c r="N116" s="1" t="e">
        <f t="shared" si="1"/>
        <v>#VALUE!</v>
      </c>
    </row>
    <row r="117" spans="13:14" x14ac:dyDescent="0.3">
      <c r="M117" s="52">
        <v>86.099999999999696</v>
      </c>
      <c r="N117" s="1" t="e">
        <f t="shared" si="1"/>
        <v>#VALUE!</v>
      </c>
    </row>
    <row r="118" spans="13:14" x14ac:dyDescent="0.3">
      <c r="M118" s="52">
        <v>86.199999999999605</v>
      </c>
      <c r="N118" s="1" t="e">
        <f t="shared" si="1"/>
        <v>#VALUE!</v>
      </c>
    </row>
    <row r="119" spans="13:14" x14ac:dyDescent="0.3">
      <c r="M119" s="52">
        <v>86.299999999999599</v>
      </c>
      <c r="N119" s="1" t="e">
        <f t="shared" si="1"/>
        <v>#VALUE!</v>
      </c>
    </row>
    <row r="120" spans="13:14" x14ac:dyDescent="0.3">
      <c r="M120" s="52">
        <v>86.399999999999594</v>
      </c>
      <c r="N120" s="1" t="e">
        <f t="shared" ref="N120:N155" si="2">_xlfn.NORM.DIST($M120,$F$11,$F$12,FALSE)</f>
        <v>#VALUE!</v>
      </c>
    </row>
    <row r="121" spans="13:14" x14ac:dyDescent="0.3">
      <c r="M121" s="52">
        <v>86.499999999999602</v>
      </c>
      <c r="N121" s="1" t="e">
        <f t="shared" si="2"/>
        <v>#VALUE!</v>
      </c>
    </row>
    <row r="122" spans="13:14" x14ac:dyDescent="0.3">
      <c r="M122" s="52">
        <v>86.599999999999596</v>
      </c>
      <c r="N122" s="1" t="e">
        <f t="shared" si="2"/>
        <v>#VALUE!</v>
      </c>
    </row>
    <row r="123" spans="13:14" x14ac:dyDescent="0.3">
      <c r="M123" s="52">
        <v>86.699999999999605</v>
      </c>
      <c r="N123" s="1" t="e">
        <f t="shared" si="2"/>
        <v>#VALUE!</v>
      </c>
    </row>
    <row r="124" spans="13:14" x14ac:dyDescent="0.3">
      <c r="M124" s="52">
        <v>86.799999999999599</v>
      </c>
      <c r="N124" s="1" t="e">
        <f t="shared" si="2"/>
        <v>#VALUE!</v>
      </c>
    </row>
    <row r="125" spans="13:14" x14ac:dyDescent="0.3">
      <c r="M125" s="52">
        <v>86.899999999999594</v>
      </c>
      <c r="N125" s="1" t="e">
        <f t="shared" si="2"/>
        <v>#VALUE!</v>
      </c>
    </row>
    <row r="126" spans="13:14" x14ac:dyDescent="0.3">
      <c r="M126" s="52">
        <v>86.999999999999602</v>
      </c>
      <c r="N126" s="1" t="e">
        <f t="shared" si="2"/>
        <v>#VALUE!</v>
      </c>
    </row>
    <row r="127" spans="13:14" x14ac:dyDescent="0.3">
      <c r="M127" s="52">
        <v>87.099999999999596</v>
      </c>
      <c r="N127" s="1" t="e">
        <f t="shared" si="2"/>
        <v>#VALUE!</v>
      </c>
    </row>
    <row r="128" spans="13:14" x14ac:dyDescent="0.3">
      <c r="M128" s="52">
        <v>87.199999999999605</v>
      </c>
      <c r="N128" s="1" t="e">
        <f t="shared" si="2"/>
        <v>#VALUE!</v>
      </c>
    </row>
    <row r="129" spans="13:14" x14ac:dyDescent="0.3">
      <c r="M129" s="52">
        <v>87.299999999999599</v>
      </c>
      <c r="N129" s="1" t="e">
        <f t="shared" si="2"/>
        <v>#VALUE!</v>
      </c>
    </row>
    <row r="130" spans="13:14" x14ac:dyDescent="0.3">
      <c r="M130" s="52">
        <v>87.399999999999594</v>
      </c>
      <c r="N130" s="1" t="e">
        <f t="shared" si="2"/>
        <v>#VALUE!</v>
      </c>
    </row>
    <row r="131" spans="13:14" x14ac:dyDescent="0.3">
      <c r="M131" s="52">
        <v>87.499999999999602</v>
      </c>
      <c r="N131" s="1" t="e">
        <f t="shared" si="2"/>
        <v>#VALUE!</v>
      </c>
    </row>
    <row r="132" spans="13:14" x14ac:dyDescent="0.3">
      <c r="M132" s="52">
        <v>87.599999999999596</v>
      </c>
      <c r="N132" s="1" t="e">
        <f t="shared" si="2"/>
        <v>#VALUE!</v>
      </c>
    </row>
    <row r="133" spans="13:14" x14ac:dyDescent="0.3">
      <c r="M133" s="52">
        <v>87.699999999999605</v>
      </c>
      <c r="N133" s="1" t="e">
        <f t="shared" si="2"/>
        <v>#VALUE!</v>
      </c>
    </row>
    <row r="134" spans="13:14" x14ac:dyDescent="0.3">
      <c r="M134" s="52">
        <v>87.799999999999599</v>
      </c>
      <c r="N134" s="1" t="e">
        <f t="shared" si="2"/>
        <v>#VALUE!</v>
      </c>
    </row>
    <row r="135" spans="13:14" x14ac:dyDescent="0.3">
      <c r="M135" s="52">
        <v>87.899999999999594</v>
      </c>
      <c r="N135" s="1" t="e">
        <f t="shared" si="2"/>
        <v>#VALUE!</v>
      </c>
    </row>
    <row r="136" spans="13:14" x14ac:dyDescent="0.3">
      <c r="M136" s="52">
        <v>87.999999999999503</v>
      </c>
      <c r="N136" s="1" t="e">
        <f t="shared" si="2"/>
        <v>#VALUE!</v>
      </c>
    </row>
    <row r="137" spans="13:14" x14ac:dyDescent="0.3">
      <c r="M137" s="52">
        <v>88.099999999999497</v>
      </c>
      <c r="N137" s="1" t="e">
        <f t="shared" si="2"/>
        <v>#VALUE!</v>
      </c>
    </row>
    <row r="138" spans="13:14" x14ac:dyDescent="0.3">
      <c r="M138" s="52">
        <v>88.199999999999505</v>
      </c>
      <c r="N138" s="1" t="e">
        <f t="shared" si="2"/>
        <v>#VALUE!</v>
      </c>
    </row>
    <row r="139" spans="13:14" x14ac:dyDescent="0.3">
      <c r="M139" s="52">
        <v>88.2999999999995</v>
      </c>
      <c r="N139" s="1" t="e">
        <f t="shared" si="2"/>
        <v>#VALUE!</v>
      </c>
    </row>
    <row r="140" spans="13:14" x14ac:dyDescent="0.3">
      <c r="M140" s="52">
        <v>88.399999999999494</v>
      </c>
      <c r="N140" s="1" t="e">
        <f t="shared" si="2"/>
        <v>#VALUE!</v>
      </c>
    </row>
    <row r="141" spans="13:14" x14ac:dyDescent="0.3">
      <c r="M141" s="52">
        <v>88.499999999999503</v>
      </c>
      <c r="N141" s="1" t="e">
        <f t="shared" si="2"/>
        <v>#VALUE!</v>
      </c>
    </row>
    <row r="142" spans="13:14" x14ac:dyDescent="0.3">
      <c r="M142" s="52">
        <v>88.599999999999497</v>
      </c>
      <c r="N142" s="1" t="e">
        <f t="shared" si="2"/>
        <v>#VALUE!</v>
      </c>
    </row>
    <row r="143" spans="13:14" x14ac:dyDescent="0.3">
      <c r="M143" s="52">
        <v>88.699999999999505</v>
      </c>
      <c r="N143" s="1" t="e">
        <f t="shared" si="2"/>
        <v>#VALUE!</v>
      </c>
    </row>
    <row r="144" spans="13:14" x14ac:dyDescent="0.3">
      <c r="M144" s="52">
        <v>88.7999999999995</v>
      </c>
      <c r="N144" s="1" t="e">
        <f t="shared" si="2"/>
        <v>#VALUE!</v>
      </c>
    </row>
    <row r="145" spans="13:15" x14ac:dyDescent="0.3">
      <c r="M145" s="52">
        <v>88.899999999999494</v>
      </c>
      <c r="N145" s="1" t="e">
        <f t="shared" si="2"/>
        <v>#VALUE!</v>
      </c>
    </row>
    <row r="146" spans="13:15" x14ac:dyDescent="0.3">
      <c r="M146" s="52">
        <v>88.999999999999503</v>
      </c>
      <c r="N146" s="1" t="e">
        <f t="shared" si="2"/>
        <v>#VALUE!</v>
      </c>
    </row>
    <row r="147" spans="13:15" x14ac:dyDescent="0.3">
      <c r="M147" s="52">
        <v>89.099999999999497</v>
      </c>
      <c r="N147" s="1" t="e">
        <f t="shared" si="2"/>
        <v>#VALUE!</v>
      </c>
    </row>
    <row r="148" spans="13:15" x14ac:dyDescent="0.3">
      <c r="M148" s="52">
        <v>89.199999999999505</v>
      </c>
      <c r="N148" s="1" t="e">
        <f t="shared" si="2"/>
        <v>#VALUE!</v>
      </c>
    </row>
    <row r="149" spans="13:15" x14ac:dyDescent="0.3">
      <c r="M149" s="52">
        <v>89.2999999999995</v>
      </c>
      <c r="N149" s="1" t="e">
        <f t="shared" si="2"/>
        <v>#VALUE!</v>
      </c>
    </row>
    <row r="150" spans="13:15" x14ac:dyDescent="0.3">
      <c r="M150" s="52">
        <v>89.399999999999494</v>
      </c>
      <c r="N150" s="1" t="e">
        <f t="shared" si="2"/>
        <v>#VALUE!</v>
      </c>
    </row>
    <row r="151" spans="13:15" x14ac:dyDescent="0.3">
      <c r="M151" s="52">
        <v>89.499999999999503</v>
      </c>
      <c r="N151" s="1" t="e">
        <f t="shared" si="2"/>
        <v>#VALUE!</v>
      </c>
    </row>
    <row r="152" spans="13:15" x14ac:dyDescent="0.3">
      <c r="M152" s="52">
        <v>89.599999999999497</v>
      </c>
      <c r="N152" s="1" t="e">
        <f t="shared" si="2"/>
        <v>#VALUE!</v>
      </c>
    </row>
    <row r="153" spans="13:15" x14ac:dyDescent="0.3">
      <c r="M153" s="52">
        <v>89.699999999999406</v>
      </c>
      <c r="N153" s="1" t="e">
        <f t="shared" si="2"/>
        <v>#VALUE!</v>
      </c>
    </row>
    <row r="154" spans="13:15" x14ac:dyDescent="0.3">
      <c r="M154" s="52">
        <v>89.7999999999994</v>
      </c>
      <c r="N154" s="1" t="e">
        <f t="shared" si="2"/>
        <v>#VALUE!</v>
      </c>
    </row>
    <row r="155" spans="13:15" x14ac:dyDescent="0.3">
      <c r="M155" s="52">
        <v>89.899999999999395</v>
      </c>
      <c r="N155" s="1" t="e">
        <f t="shared" si="2"/>
        <v>#VALUE!</v>
      </c>
    </row>
    <row r="156" spans="13:15" x14ac:dyDescent="0.3">
      <c r="M156" s="52">
        <v>89.999999999999403</v>
      </c>
      <c r="O156" s="1" t="e">
        <f t="shared" ref="O156:O187" si="3">_xlfn.NORM.DIST($M156,$F$11,$F$12,FALSE)</f>
        <v>#VALUE!</v>
      </c>
    </row>
    <row r="157" spans="13:15" x14ac:dyDescent="0.3">
      <c r="M157" s="52">
        <v>90.099999999999397</v>
      </c>
      <c r="O157" s="1" t="e">
        <f t="shared" si="3"/>
        <v>#VALUE!</v>
      </c>
    </row>
    <row r="158" spans="13:15" x14ac:dyDescent="0.3">
      <c r="M158" s="52">
        <v>90.199999999999406</v>
      </c>
      <c r="O158" s="1" t="e">
        <f t="shared" si="3"/>
        <v>#VALUE!</v>
      </c>
    </row>
    <row r="159" spans="13:15" x14ac:dyDescent="0.3">
      <c r="M159" s="52">
        <v>90.2999999999994</v>
      </c>
      <c r="O159" s="1" t="e">
        <f t="shared" si="3"/>
        <v>#VALUE!</v>
      </c>
    </row>
    <row r="160" spans="13:15" x14ac:dyDescent="0.3">
      <c r="M160" s="52">
        <v>90.399999999999395</v>
      </c>
      <c r="O160" s="1" t="e">
        <f t="shared" si="3"/>
        <v>#VALUE!</v>
      </c>
    </row>
    <row r="161" spans="13:15" x14ac:dyDescent="0.3">
      <c r="M161" s="52">
        <v>90.499999999999403</v>
      </c>
      <c r="O161" s="1" t="e">
        <f t="shared" si="3"/>
        <v>#VALUE!</v>
      </c>
    </row>
    <row r="162" spans="13:15" x14ac:dyDescent="0.3">
      <c r="M162" s="52">
        <v>90.599999999999397</v>
      </c>
      <c r="O162" s="1" t="e">
        <f t="shared" si="3"/>
        <v>#VALUE!</v>
      </c>
    </row>
    <row r="163" spans="13:15" x14ac:dyDescent="0.3">
      <c r="M163" s="52">
        <v>90.699999999999406</v>
      </c>
      <c r="O163" s="1" t="e">
        <f t="shared" si="3"/>
        <v>#VALUE!</v>
      </c>
    </row>
    <row r="164" spans="13:15" x14ac:dyDescent="0.3">
      <c r="M164" s="52">
        <v>90.7999999999994</v>
      </c>
      <c r="O164" s="1" t="e">
        <f t="shared" si="3"/>
        <v>#VALUE!</v>
      </c>
    </row>
    <row r="165" spans="13:15" x14ac:dyDescent="0.3">
      <c r="M165" s="52">
        <v>90.899999999999395</v>
      </c>
      <c r="O165" s="1" t="e">
        <f t="shared" si="3"/>
        <v>#VALUE!</v>
      </c>
    </row>
    <row r="166" spans="13:15" x14ac:dyDescent="0.3">
      <c r="M166" s="52">
        <v>90.999999999999403</v>
      </c>
      <c r="O166" s="1" t="e">
        <f t="shared" si="3"/>
        <v>#VALUE!</v>
      </c>
    </row>
    <row r="167" spans="13:15" x14ac:dyDescent="0.3">
      <c r="M167" s="52">
        <v>91.099999999999397</v>
      </c>
      <c r="O167" s="1" t="e">
        <f t="shared" si="3"/>
        <v>#VALUE!</v>
      </c>
    </row>
    <row r="168" spans="13:15" x14ac:dyDescent="0.3">
      <c r="M168" s="52">
        <v>91.199999999999406</v>
      </c>
      <c r="O168" s="1" t="e">
        <f t="shared" si="3"/>
        <v>#VALUE!</v>
      </c>
    </row>
    <row r="169" spans="13:15" x14ac:dyDescent="0.3">
      <c r="M169" s="52">
        <v>91.2999999999994</v>
      </c>
      <c r="O169" s="1" t="e">
        <f t="shared" si="3"/>
        <v>#VALUE!</v>
      </c>
    </row>
    <row r="170" spans="13:15" x14ac:dyDescent="0.3">
      <c r="M170" s="52">
        <v>91.399999999999395</v>
      </c>
      <c r="O170" s="1" t="e">
        <f t="shared" si="3"/>
        <v>#VALUE!</v>
      </c>
    </row>
    <row r="171" spans="13:15" x14ac:dyDescent="0.3">
      <c r="M171" s="52">
        <v>91.499999999999304</v>
      </c>
      <c r="O171" s="1" t="e">
        <f t="shared" si="3"/>
        <v>#VALUE!</v>
      </c>
    </row>
    <row r="172" spans="13:15" x14ac:dyDescent="0.3">
      <c r="M172" s="52">
        <v>91.599999999999298</v>
      </c>
      <c r="O172" s="1" t="e">
        <f t="shared" si="3"/>
        <v>#VALUE!</v>
      </c>
    </row>
    <row r="173" spans="13:15" x14ac:dyDescent="0.3">
      <c r="M173" s="52">
        <v>91.699999999999307</v>
      </c>
      <c r="O173" s="1" t="e">
        <f t="shared" si="3"/>
        <v>#VALUE!</v>
      </c>
    </row>
    <row r="174" spans="13:15" x14ac:dyDescent="0.3">
      <c r="M174" s="52">
        <v>91.799999999999301</v>
      </c>
      <c r="O174" s="1" t="e">
        <f t="shared" si="3"/>
        <v>#VALUE!</v>
      </c>
    </row>
    <row r="175" spans="13:15" x14ac:dyDescent="0.3">
      <c r="M175" s="52">
        <v>91.899999999999295</v>
      </c>
      <c r="O175" s="1" t="e">
        <f t="shared" si="3"/>
        <v>#VALUE!</v>
      </c>
    </row>
    <row r="176" spans="13:15" x14ac:dyDescent="0.3">
      <c r="M176" s="52">
        <v>91.999999999999304</v>
      </c>
      <c r="O176" s="1" t="e">
        <f t="shared" si="3"/>
        <v>#VALUE!</v>
      </c>
    </row>
    <row r="177" spans="13:15" x14ac:dyDescent="0.3">
      <c r="M177" s="52">
        <v>92.099999999999298</v>
      </c>
      <c r="O177" s="1" t="e">
        <f t="shared" si="3"/>
        <v>#VALUE!</v>
      </c>
    </row>
    <row r="178" spans="13:15" x14ac:dyDescent="0.3">
      <c r="M178" s="52">
        <v>92.199999999999307</v>
      </c>
      <c r="O178" s="1" t="e">
        <f t="shared" si="3"/>
        <v>#VALUE!</v>
      </c>
    </row>
    <row r="179" spans="13:15" x14ac:dyDescent="0.3">
      <c r="M179" s="52">
        <v>92.299999999999301</v>
      </c>
      <c r="O179" s="1" t="e">
        <f t="shared" si="3"/>
        <v>#VALUE!</v>
      </c>
    </row>
    <row r="180" spans="13:15" x14ac:dyDescent="0.3">
      <c r="M180" s="52">
        <v>92.399999999999295</v>
      </c>
      <c r="O180" s="1" t="e">
        <f t="shared" si="3"/>
        <v>#VALUE!</v>
      </c>
    </row>
    <row r="181" spans="13:15" x14ac:dyDescent="0.3">
      <c r="M181" s="52">
        <v>92.499999999999304</v>
      </c>
      <c r="O181" s="1" t="e">
        <f t="shared" si="3"/>
        <v>#VALUE!</v>
      </c>
    </row>
    <row r="182" spans="13:15" x14ac:dyDescent="0.3">
      <c r="M182" s="52">
        <v>92.599999999999298</v>
      </c>
      <c r="O182" s="1" t="e">
        <f t="shared" si="3"/>
        <v>#VALUE!</v>
      </c>
    </row>
    <row r="183" spans="13:15" x14ac:dyDescent="0.3">
      <c r="M183" s="52">
        <v>92.699999999999307</v>
      </c>
      <c r="O183" s="1" t="e">
        <f t="shared" si="3"/>
        <v>#VALUE!</v>
      </c>
    </row>
    <row r="184" spans="13:15" x14ac:dyDescent="0.3">
      <c r="M184" s="52">
        <v>92.799999999999301</v>
      </c>
      <c r="O184" s="1" t="e">
        <f t="shared" si="3"/>
        <v>#VALUE!</v>
      </c>
    </row>
    <row r="185" spans="13:15" x14ac:dyDescent="0.3">
      <c r="M185" s="52">
        <v>92.899999999999295</v>
      </c>
      <c r="O185" s="1" t="e">
        <f t="shared" si="3"/>
        <v>#VALUE!</v>
      </c>
    </row>
    <row r="186" spans="13:15" x14ac:dyDescent="0.3">
      <c r="M186" s="52">
        <v>92.999999999999304</v>
      </c>
      <c r="O186" s="1" t="e">
        <f t="shared" si="3"/>
        <v>#VALUE!</v>
      </c>
    </row>
    <row r="187" spans="13:15" x14ac:dyDescent="0.3">
      <c r="M187" s="52">
        <v>93.099999999999298</v>
      </c>
      <c r="O187" s="1" t="e">
        <f t="shared" si="3"/>
        <v>#VALUE!</v>
      </c>
    </row>
    <row r="188" spans="13:15" x14ac:dyDescent="0.3">
      <c r="M188" s="52">
        <v>93.199999999999207</v>
      </c>
      <c r="O188" s="1" t="e">
        <f t="shared" ref="O188:O219" si="4">_xlfn.NORM.DIST($M188,$F$11,$F$12,FALSE)</f>
        <v>#VALUE!</v>
      </c>
    </row>
    <row r="189" spans="13:15" x14ac:dyDescent="0.3">
      <c r="M189" s="52">
        <v>93.299999999999201</v>
      </c>
      <c r="O189" s="1" t="e">
        <f t="shared" si="4"/>
        <v>#VALUE!</v>
      </c>
    </row>
    <row r="190" spans="13:15" x14ac:dyDescent="0.3">
      <c r="M190" s="52">
        <v>93.399999999999196</v>
      </c>
      <c r="O190" s="1" t="e">
        <f t="shared" si="4"/>
        <v>#VALUE!</v>
      </c>
    </row>
    <row r="191" spans="13:15" x14ac:dyDescent="0.3">
      <c r="M191" s="52">
        <v>93.499999999999204</v>
      </c>
      <c r="O191" s="1" t="e">
        <f t="shared" si="4"/>
        <v>#VALUE!</v>
      </c>
    </row>
    <row r="192" spans="13:15" x14ac:dyDescent="0.3">
      <c r="M192" s="52">
        <v>93.599999999999199</v>
      </c>
      <c r="O192" s="1" t="e">
        <f t="shared" si="4"/>
        <v>#VALUE!</v>
      </c>
    </row>
    <row r="193" spans="13:15" x14ac:dyDescent="0.3">
      <c r="M193" s="52">
        <v>93.699999999999207</v>
      </c>
      <c r="O193" s="1" t="e">
        <f t="shared" si="4"/>
        <v>#VALUE!</v>
      </c>
    </row>
    <row r="194" spans="13:15" x14ac:dyDescent="0.3">
      <c r="M194" s="52">
        <v>93.799999999999201</v>
      </c>
      <c r="O194" s="1" t="e">
        <f t="shared" si="4"/>
        <v>#VALUE!</v>
      </c>
    </row>
    <row r="195" spans="13:15" x14ac:dyDescent="0.3">
      <c r="M195" s="52">
        <v>93.899999999999196</v>
      </c>
      <c r="O195" s="1" t="e">
        <f t="shared" si="4"/>
        <v>#VALUE!</v>
      </c>
    </row>
    <row r="196" spans="13:15" x14ac:dyDescent="0.3">
      <c r="M196" s="52">
        <v>93.999999999999204</v>
      </c>
      <c r="O196" s="1" t="e">
        <f t="shared" si="4"/>
        <v>#VALUE!</v>
      </c>
    </row>
    <row r="197" spans="13:15" x14ac:dyDescent="0.3">
      <c r="M197" s="52">
        <v>94.099999999999199</v>
      </c>
      <c r="O197" s="1" t="e">
        <f t="shared" si="4"/>
        <v>#VALUE!</v>
      </c>
    </row>
    <row r="198" spans="13:15" x14ac:dyDescent="0.3">
      <c r="M198" s="52">
        <v>94.199999999999207</v>
      </c>
      <c r="O198" s="1" t="e">
        <f t="shared" si="4"/>
        <v>#VALUE!</v>
      </c>
    </row>
    <row r="199" spans="13:15" x14ac:dyDescent="0.3">
      <c r="M199" s="52">
        <v>94.299999999999201</v>
      </c>
      <c r="O199" s="1" t="e">
        <f t="shared" si="4"/>
        <v>#VALUE!</v>
      </c>
    </row>
    <row r="200" spans="13:15" x14ac:dyDescent="0.3">
      <c r="M200" s="52">
        <v>94.399999999999196</v>
      </c>
      <c r="O200" s="1" t="e">
        <f t="shared" si="4"/>
        <v>#VALUE!</v>
      </c>
    </row>
    <row r="201" spans="13:15" x14ac:dyDescent="0.3">
      <c r="M201" s="52">
        <v>94.499999999999204</v>
      </c>
      <c r="O201" s="1" t="e">
        <f t="shared" si="4"/>
        <v>#VALUE!</v>
      </c>
    </row>
    <row r="202" spans="13:15" x14ac:dyDescent="0.3">
      <c r="M202" s="52">
        <v>94.599999999999199</v>
      </c>
      <c r="O202" s="1" t="e">
        <f t="shared" si="4"/>
        <v>#VALUE!</v>
      </c>
    </row>
    <row r="203" spans="13:15" x14ac:dyDescent="0.3">
      <c r="M203" s="52">
        <v>94.699999999999207</v>
      </c>
      <c r="O203" s="1" t="e">
        <f t="shared" si="4"/>
        <v>#VALUE!</v>
      </c>
    </row>
    <row r="204" spans="13:15" x14ac:dyDescent="0.3">
      <c r="M204" s="52">
        <v>94.799999999999201</v>
      </c>
      <c r="O204" s="1" t="e">
        <f t="shared" si="4"/>
        <v>#VALUE!</v>
      </c>
    </row>
    <row r="205" spans="13:15" x14ac:dyDescent="0.3">
      <c r="M205" s="52">
        <v>94.899999999999196</v>
      </c>
      <c r="O205" s="1" t="e">
        <f t="shared" si="4"/>
        <v>#VALUE!</v>
      </c>
    </row>
    <row r="206" spans="13:15" x14ac:dyDescent="0.3">
      <c r="M206" s="52">
        <v>94.999999999999105</v>
      </c>
      <c r="O206" s="1" t="e">
        <f t="shared" si="4"/>
        <v>#VALUE!</v>
      </c>
    </row>
    <row r="207" spans="13:15" x14ac:dyDescent="0.3">
      <c r="M207" s="52">
        <v>95.099999999999099</v>
      </c>
      <c r="O207" s="1" t="e">
        <f t="shared" si="4"/>
        <v>#VALUE!</v>
      </c>
    </row>
    <row r="208" spans="13:15" x14ac:dyDescent="0.3">
      <c r="M208" s="52">
        <v>95.199999999999093</v>
      </c>
      <c r="O208" s="1" t="e">
        <f t="shared" si="4"/>
        <v>#VALUE!</v>
      </c>
    </row>
    <row r="209" spans="13:15" x14ac:dyDescent="0.3">
      <c r="M209" s="52">
        <v>95.299999999999102</v>
      </c>
      <c r="O209" s="1" t="e">
        <f t="shared" si="4"/>
        <v>#VALUE!</v>
      </c>
    </row>
    <row r="210" spans="13:15" x14ac:dyDescent="0.3">
      <c r="M210" s="52">
        <v>95.399999999999096</v>
      </c>
      <c r="O210" s="1" t="e">
        <f t="shared" si="4"/>
        <v>#VALUE!</v>
      </c>
    </row>
    <row r="211" spans="13:15" x14ac:dyDescent="0.3">
      <c r="M211" s="52">
        <v>95.499999999999105</v>
      </c>
      <c r="O211" s="1" t="e">
        <f t="shared" si="4"/>
        <v>#VALUE!</v>
      </c>
    </row>
    <row r="212" spans="13:15" x14ac:dyDescent="0.3">
      <c r="M212" s="52">
        <v>95.599999999999099</v>
      </c>
      <c r="O212" s="1" t="e">
        <f t="shared" si="4"/>
        <v>#VALUE!</v>
      </c>
    </row>
    <row r="213" spans="13:15" x14ac:dyDescent="0.3">
      <c r="M213" s="52">
        <v>95.699999999999093</v>
      </c>
      <c r="O213" s="1" t="e">
        <f t="shared" si="4"/>
        <v>#VALUE!</v>
      </c>
    </row>
    <row r="214" spans="13:15" x14ac:dyDescent="0.3">
      <c r="M214" s="52">
        <v>95.799999999999102</v>
      </c>
      <c r="O214" s="1" t="e">
        <f t="shared" si="4"/>
        <v>#VALUE!</v>
      </c>
    </row>
    <row r="215" spans="13:15" x14ac:dyDescent="0.3">
      <c r="M215" s="52">
        <v>95.899999999999096</v>
      </c>
      <c r="O215" s="1" t="e">
        <f t="shared" si="4"/>
        <v>#VALUE!</v>
      </c>
    </row>
    <row r="216" spans="13:15" x14ac:dyDescent="0.3">
      <c r="M216" s="52">
        <v>95.999999999999105</v>
      </c>
      <c r="O216" s="1" t="e">
        <f t="shared" si="4"/>
        <v>#VALUE!</v>
      </c>
    </row>
    <row r="217" spans="13:15" x14ac:dyDescent="0.3">
      <c r="M217" s="52">
        <v>96.099999999999099</v>
      </c>
      <c r="O217" s="1" t="e">
        <f t="shared" si="4"/>
        <v>#VALUE!</v>
      </c>
    </row>
    <row r="218" spans="13:15" x14ac:dyDescent="0.3">
      <c r="M218" s="52">
        <v>96.199999999999093</v>
      </c>
      <c r="O218" s="1" t="e">
        <f t="shared" si="4"/>
        <v>#VALUE!</v>
      </c>
    </row>
    <row r="219" spans="13:15" x14ac:dyDescent="0.3">
      <c r="M219" s="52">
        <v>96.299999999999102</v>
      </c>
      <c r="O219" s="1" t="e">
        <f t="shared" si="4"/>
        <v>#VALUE!</v>
      </c>
    </row>
    <row r="220" spans="13:15" x14ac:dyDescent="0.3">
      <c r="M220" s="52">
        <v>96.399999999999096</v>
      </c>
      <c r="O220" s="1" t="e">
        <f t="shared" ref="O220:O256" si="5">_xlfn.NORM.DIST($M220,$F$11,$F$12,FALSE)</f>
        <v>#VALUE!</v>
      </c>
    </row>
    <row r="221" spans="13:15" x14ac:dyDescent="0.3">
      <c r="M221" s="52">
        <v>96.499999999999105</v>
      </c>
      <c r="O221" s="1" t="e">
        <f t="shared" si="5"/>
        <v>#VALUE!</v>
      </c>
    </row>
    <row r="222" spans="13:15" x14ac:dyDescent="0.3">
      <c r="M222" s="52">
        <v>96.599999999999099</v>
      </c>
      <c r="O222" s="1" t="e">
        <f t="shared" si="5"/>
        <v>#VALUE!</v>
      </c>
    </row>
    <row r="223" spans="13:15" x14ac:dyDescent="0.3">
      <c r="M223" s="52">
        <v>96.699999999999093</v>
      </c>
      <c r="O223" s="1" t="e">
        <f t="shared" si="5"/>
        <v>#VALUE!</v>
      </c>
    </row>
    <row r="224" spans="13:15" x14ac:dyDescent="0.3">
      <c r="M224" s="52">
        <v>96.799999999999002</v>
      </c>
      <c r="O224" s="1" t="e">
        <f t="shared" si="5"/>
        <v>#VALUE!</v>
      </c>
    </row>
    <row r="225" spans="13:15" x14ac:dyDescent="0.3">
      <c r="M225" s="52">
        <v>96.899999999998997</v>
      </c>
      <c r="O225" s="1" t="e">
        <f t="shared" si="5"/>
        <v>#VALUE!</v>
      </c>
    </row>
    <row r="226" spans="13:15" x14ac:dyDescent="0.3">
      <c r="M226" s="52">
        <v>96.999999999999005</v>
      </c>
      <c r="O226" s="1" t="e">
        <f t="shared" si="5"/>
        <v>#VALUE!</v>
      </c>
    </row>
    <row r="227" spans="13:15" x14ac:dyDescent="0.3">
      <c r="M227" s="52">
        <v>97.099999999999</v>
      </c>
      <c r="O227" s="1" t="e">
        <f t="shared" si="5"/>
        <v>#VALUE!</v>
      </c>
    </row>
    <row r="228" spans="13:15" x14ac:dyDescent="0.3">
      <c r="M228" s="52">
        <v>97.199999999998994</v>
      </c>
      <c r="O228" s="1" t="e">
        <f t="shared" si="5"/>
        <v>#VALUE!</v>
      </c>
    </row>
    <row r="229" spans="13:15" x14ac:dyDescent="0.3">
      <c r="M229" s="52">
        <v>97.299999999999002</v>
      </c>
      <c r="O229" s="1" t="e">
        <f t="shared" si="5"/>
        <v>#VALUE!</v>
      </c>
    </row>
    <row r="230" spans="13:15" x14ac:dyDescent="0.3">
      <c r="M230" s="52">
        <v>97.399999999998997</v>
      </c>
      <c r="O230" s="1" t="e">
        <f t="shared" si="5"/>
        <v>#VALUE!</v>
      </c>
    </row>
    <row r="231" spans="13:15" x14ac:dyDescent="0.3">
      <c r="M231" s="52">
        <v>97.499999999999005</v>
      </c>
      <c r="O231" s="1" t="e">
        <f t="shared" si="5"/>
        <v>#VALUE!</v>
      </c>
    </row>
    <row r="232" spans="13:15" x14ac:dyDescent="0.3">
      <c r="M232" s="52">
        <v>97.599999999999</v>
      </c>
      <c r="O232" s="1" t="e">
        <f t="shared" si="5"/>
        <v>#VALUE!</v>
      </c>
    </row>
    <row r="233" spans="13:15" x14ac:dyDescent="0.3">
      <c r="M233" s="52">
        <v>97.699999999998994</v>
      </c>
      <c r="O233" s="1" t="e">
        <f t="shared" si="5"/>
        <v>#VALUE!</v>
      </c>
    </row>
    <row r="234" spans="13:15" x14ac:dyDescent="0.3">
      <c r="M234" s="52">
        <v>97.799999999999002</v>
      </c>
      <c r="O234" s="1" t="e">
        <f t="shared" si="5"/>
        <v>#VALUE!</v>
      </c>
    </row>
    <row r="235" spans="13:15" x14ac:dyDescent="0.3">
      <c r="M235" s="52">
        <v>97.899999999998997</v>
      </c>
      <c r="O235" s="1" t="e">
        <f t="shared" si="5"/>
        <v>#VALUE!</v>
      </c>
    </row>
    <row r="236" spans="13:15" x14ac:dyDescent="0.3">
      <c r="M236" s="52">
        <v>97.999999999999005</v>
      </c>
      <c r="O236" s="1" t="e">
        <f t="shared" si="5"/>
        <v>#VALUE!</v>
      </c>
    </row>
    <row r="237" spans="13:15" x14ac:dyDescent="0.3">
      <c r="M237" s="52">
        <v>98.099999999999</v>
      </c>
      <c r="O237" s="1" t="e">
        <f t="shared" si="5"/>
        <v>#VALUE!</v>
      </c>
    </row>
    <row r="238" spans="13:15" x14ac:dyDescent="0.3">
      <c r="M238" s="52">
        <v>98.199999999998994</v>
      </c>
      <c r="O238" s="1" t="e">
        <f t="shared" si="5"/>
        <v>#VALUE!</v>
      </c>
    </row>
    <row r="239" spans="13:15" x14ac:dyDescent="0.3">
      <c r="M239" s="52">
        <v>98.299999999999002</v>
      </c>
      <c r="O239" s="1" t="e">
        <f t="shared" si="5"/>
        <v>#VALUE!</v>
      </c>
    </row>
    <row r="240" spans="13:15" x14ac:dyDescent="0.3">
      <c r="M240" s="52">
        <v>98.399999999998997</v>
      </c>
      <c r="O240" s="1" t="e">
        <f t="shared" si="5"/>
        <v>#VALUE!</v>
      </c>
    </row>
    <row r="241" spans="13:15" x14ac:dyDescent="0.3">
      <c r="M241" s="52">
        <v>98.499999999998906</v>
      </c>
      <c r="O241" s="1" t="e">
        <f t="shared" si="5"/>
        <v>#VALUE!</v>
      </c>
    </row>
    <row r="242" spans="13:15" x14ac:dyDescent="0.3">
      <c r="M242" s="52">
        <v>98.5999999999989</v>
      </c>
      <c r="O242" s="1" t="e">
        <f t="shared" si="5"/>
        <v>#VALUE!</v>
      </c>
    </row>
    <row r="243" spans="13:15" x14ac:dyDescent="0.3">
      <c r="M243" s="52">
        <v>98.699999999998894</v>
      </c>
      <c r="O243" s="1" t="e">
        <f t="shared" si="5"/>
        <v>#VALUE!</v>
      </c>
    </row>
    <row r="244" spans="13:15" x14ac:dyDescent="0.3">
      <c r="M244" s="52">
        <v>98.799999999998903</v>
      </c>
      <c r="O244" s="1" t="e">
        <f t="shared" si="5"/>
        <v>#VALUE!</v>
      </c>
    </row>
    <row r="245" spans="13:15" x14ac:dyDescent="0.3">
      <c r="M245" s="52">
        <v>98.899999999998897</v>
      </c>
      <c r="O245" s="1" t="e">
        <f t="shared" si="5"/>
        <v>#VALUE!</v>
      </c>
    </row>
    <row r="246" spans="13:15" x14ac:dyDescent="0.3">
      <c r="M246" s="52">
        <v>98.999999999998906</v>
      </c>
      <c r="O246" s="1" t="e">
        <f t="shared" si="5"/>
        <v>#VALUE!</v>
      </c>
    </row>
    <row r="247" spans="13:15" x14ac:dyDescent="0.3">
      <c r="M247" s="52">
        <v>99.0999999999989</v>
      </c>
      <c r="O247" s="1" t="e">
        <f t="shared" si="5"/>
        <v>#VALUE!</v>
      </c>
    </row>
    <row r="248" spans="13:15" x14ac:dyDescent="0.3">
      <c r="M248" s="52">
        <v>99.199999999998894</v>
      </c>
      <c r="O248" s="1" t="e">
        <f t="shared" si="5"/>
        <v>#VALUE!</v>
      </c>
    </row>
    <row r="249" spans="13:15" x14ac:dyDescent="0.3">
      <c r="M249" s="52">
        <v>99.299999999998903</v>
      </c>
      <c r="O249" s="1" t="e">
        <f t="shared" si="5"/>
        <v>#VALUE!</v>
      </c>
    </row>
    <row r="250" spans="13:15" x14ac:dyDescent="0.3">
      <c r="M250" s="52">
        <v>99.399999999998897</v>
      </c>
      <c r="O250" s="1" t="e">
        <f t="shared" si="5"/>
        <v>#VALUE!</v>
      </c>
    </row>
    <row r="251" spans="13:15" x14ac:dyDescent="0.3">
      <c r="M251" s="52">
        <v>99.499999999998906</v>
      </c>
      <c r="O251" s="1" t="e">
        <f t="shared" si="5"/>
        <v>#VALUE!</v>
      </c>
    </row>
    <row r="252" spans="13:15" x14ac:dyDescent="0.3">
      <c r="M252" s="52">
        <v>99.5999999999989</v>
      </c>
      <c r="O252" s="1" t="e">
        <f t="shared" si="5"/>
        <v>#VALUE!</v>
      </c>
    </row>
    <row r="253" spans="13:15" x14ac:dyDescent="0.3">
      <c r="M253" s="52">
        <v>99.699999999998894</v>
      </c>
      <c r="O253" s="1" t="e">
        <f t="shared" si="5"/>
        <v>#VALUE!</v>
      </c>
    </row>
    <row r="254" spans="13:15" x14ac:dyDescent="0.3">
      <c r="M254" s="52">
        <v>99.799999999998903</v>
      </c>
      <c r="O254" s="1" t="e">
        <f t="shared" si="5"/>
        <v>#VALUE!</v>
      </c>
    </row>
    <row r="255" spans="13:15" x14ac:dyDescent="0.3">
      <c r="M255" s="52">
        <v>99.899999999998897</v>
      </c>
      <c r="O255" s="1" t="e">
        <f t="shared" si="5"/>
        <v>#VALUE!</v>
      </c>
    </row>
    <row r="256" spans="13:15" x14ac:dyDescent="0.3">
      <c r="M256" s="52">
        <v>99.999999999998906</v>
      </c>
      <c r="O256" s="1" t="e">
        <f t="shared" si="5"/>
        <v>#VALUE!</v>
      </c>
    </row>
  </sheetData>
  <sheetProtection algorithmName="SHA-512" hashValue="3v/QLj6riycHOW2UerwaUKzvaz+kobJFd+I2IPgv3UbDYQgEiEH3PXH2x5mNDlrsKR3titf8bHvfs//o4eRL4Q==" saltValue="gApYJhiM4aW3TUNNa62NMQ==" spinCount="100000" sheet="1" selectLockedCells="1"/>
  <mergeCells count="24">
    <mergeCell ref="C3:J3"/>
    <mergeCell ref="C4:E4"/>
    <mergeCell ref="C5:E5"/>
    <mergeCell ref="A1:J1"/>
    <mergeCell ref="H6:J6"/>
    <mergeCell ref="A2:J2"/>
    <mergeCell ref="A3:B3"/>
    <mergeCell ref="A4:B4"/>
    <mergeCell ref="A5:B5"/>
    <mergeCell ref="A6:B6"/>
    <mergeCell ref="D6:E6"/>
    <mergeCell ref="G4:J4"/>
    <mergeCell ref="G5:J5"/>
    <mergeCell ref="A110:B110"/>
    <mergeCell ref="C76:F76"/>
    <mergeCell ref="E40:F40"/>
    <mergeCell ref="B8:B9"/>
    <mergeCell ref="A8:A9"/>
    <mergeCell ref="C8:C9"/>
    <mergeCell ref="D8:D9"/>
    <mergeCell ref="E18:J19"/>
    <mergeCell ref="E8:E9"/>
    <mergeCell ref="A76:B76"/>
    <mergeCell ref="H76:J76"/>
  </mergeCells>
  <printOptions horizontalCentered="1"/>
  <pageMargins left="0.7" right="0.7" top="0.75" bottom="0.75" header="0.3" footer="0.3"/>
  <pageSetup scale="95" orientation="portrait" r:id="rId1"/>
  <colBreaks count="1" manualBreakCount="1">
    <brk id="11" max="4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F2A0E2FCEBC441AE756F492ADF2ED4" ma:contentTypeVersion="9" ma:contentTypeDescription="Create a new document." ma:contentTypeScope="" ma:versionID="8bd8c6f627c51f7d7884dd4e30046241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abc3abc20e9196f491b5d338ad08c94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D0BEE0-44C9-42C4-B856-4BCE5F75103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6F7FD2F-800B-4FC6-BF75-17B7CA36ED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C495DB-BE62-4382-AC7B-56A0ECF564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Joint Cores-LAB</vt:lpstr>
      <vt:lpstr>PF Calculation</vt:lpstr>
      <vt:lpstr>'PF Calculation'!Print_Area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Landefeld</dc:creator>
  <cp:lastModifiedBy>Julia Miller</cp:lastModifiedBy>
  <cp:lastPrinted>2018-05-17T16:53:20Z</cp:lastPrinted>
  <dcterms:created xsi:type="dcterms:W3CDTF">2015-03-11T17:43:05Z</dcterms:created>
  <dcterms:modified xsi:type="dcterms:W3CDTF">2023-02-23T18:09:08Z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0x0101001EF2A0E2FCEBC441AE756F492ADF2ED4</vt:lpwstr>
  </property>
</Properties>
</file>